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LisaBauer\Desktop\"/>
    </mc:Choice>
  </mc:AlternateContent>
  <xr:revisionPtr revIDLastSave="0" documentId="8_{8885AF4F-C5D7-48D1-B5D8-C1453F93AB92}" xr6:coauthVersionLast="44" xr6:coauthVersionMax="44" xr10:uidLastSave="{00000000-0000-0000-0000-000000000000}"/>
  <bookViews>
    <workbookView xWindow="-110" yWindow="-110" windowWidth="19420" windowHeight="10560" xr2:uid="{00000000-000D-0000-FFFF-FFFF00000000}"/>
  </bookViews>
  <sheets>
    <sheet name="Liquiditätsplanung" sheetId="6" r:id="rId1"/>
  </sheets>
  <definedNames>
    <definedName name="_xlnm.Print_Area" localSheetId="0">Liquiditätsplanung!$A$1:$V$64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6" l="1"/>
  <c r="C45" i="6"/>
  <c r="C44" i="6"/>
  <c r="F54" i="6"/>
  <c r="Q47" i="6"/>
  <c r="P47" i="6"/>
  <c r="O47" i="6"/>
  <c r="N47" i="6"/>
  <c r="M47" i="6"/>
  <c r="L47" i="6"/>
  <c r="K47" i="6"/>
  <c r="J47" i="6"/>
  <c r="I47" i="6"/>
  <c r="H47" i="6"/>
  <c r="G47" i="6"/>
  <c r="F47" i="6"/>
  <c r="Q45" i="6"/>
  <c r="P45" i="6"/>
  <c r="O45" i="6"/>
  <c r="N45" i="6"/>
  <c r="M45" i="6"/>
  <c r="L45" i="6"/>
  <c r="K45" i="6"/>
  <c r="J45" i="6"/>
  <c r="I45" i="6"/>
  <c r="H45" i="6"/>
  <c r="G45" i="6"/>
  <c r="F45" i="6"/>
  <c r="Q44" i="6"/>
  <c r="P44" i="6"/>
  <c r="O44" i="6"/>
  <c r="N44" i="6"/>
  <c r="M44" i="6"/>
  <c r="L44" i="6"/>
  <c r="K44" i="6"/>
  <c r="J44" i="6"/>
  <c r="I44" i="6"/>
  <c r="H44" i="6"/>
  <c r="G44" i="6"/>
  <c r="F44" i="6"/>
  <c r="P42" i="6"/>
  <c r="O42" i="6"/>
  <c r="M42" i="6"/>
  <c r="L42" i="6"/>
  <c r="J42" i="6"/>
  <c r="I42" i="6"/>
  <c r="G42" i="6"/>
  <c r="F42" i="6"/>
  <c r="Q40" i="6"/>
  <c r="P40" i="6"/>
  <c r="O40" i="6"/>
  <c r="N40" i="6"/>
  <c r="M40" i="6"/>
  <c r="L40" i="6"/>
  <c r="K40" i="6"/>
  <c r="J40" i="6"/>
  <c r="I40" i="6"/>
  <c r="H40" i="6"/>
  <c r="G40" i="6"/>
  <c r="F40" i="6"/>
  <c r="S40" i="6" s="1"/>
  <c r="Q39" i="6"/>
  <c r="P39" i="6"/>
  <c r="O39" i="6"/>
  <c r="N39" i="6"/>
  <c r="M39" i="6"/>
  <c r="L39" i="6"/>
  <c r="K39" i="6"/>
  <c r="J39" i="6"/>
  <c r="I39" i="6"/>
  <c r="H39" i="6"/>
  <c r="G39" i="6"/>
  <c r="F39" i="6"/>
  <c r="S39" i="6" s="1"/>
  <c r="Q38" i="6"/>
  <c r="P38" i="6"/>
  <c r="O38" i="6"/>
  <c r="N38" i="6"/>
  <c r="M38" i="6"/>
  <c r="L38" i="6"/>
  <c r="K38" i="6"/>
  <c r="J38" i="6"/>
  <c r="I38" i="6"/>
  <c r="H38" i="6"/>
  <c r="G38" i="6"/>
  <c r="S38" i="6"/>
  <c r="Q37" i="6"/>
  <c r="P37" i="6"/>
  <c r="O37" i="6"/>
  <c r="N37" i="6"/>
  <c r="M37" i="6"/>
  <c r="L37" i="6"/>
  <c r="K37" i="6"/>
  <c r="J37" i="6"/>
  <c r="I37" i="6"/>
  <c r="H37" i="6"/>
  <c r="G37" i="6"/>
  <c r="F37" i="6"/>
  <c r="S37" i="6" s="1"/>
  <c r="P35" i="6"/>
  <c r="C35" i="6"/>
  <c r="N35" i="6" s="1"/>
  <c r="Q33" i="6"/>
  <c r="P33" i="6"/>
  <c r="O33" i="6"/>
  <c r="N33" i="6"/>
  <c r="M33" i="6"/>
  <c r="L33" i="6"/>
  <c r="K33" i="6"/>
  <c r="J33" i="6"/>
  <c r="I33" i="6"/>
  <c r="H33" i="6"/>
  <c r="G33" i="6"/>
  <c r="F33" i="6"/>
  <c r="Q32" i="6"/>
  <c r="P32" i="6"/>
  <c r="O32" i="6"/>
  <c r="N32" i="6"/>
  <c r="M32" i="6"/>
  <c r="L32" i="6"/>
  <c r="K32" i="6"/>
  <c r="J32" i="6"/>
  <c r="I32" i="6"/>
  <c r="H32" i="6"/>
  <c r="G32" i="6"/>
  <c r="F32" i="6"/>
  <c r="Q31" i="6"/>
  <c r="P31" i="6"/>
  <c r="O31" i="6"/>
  <c r="N31" i="6"/>
  <c r="M31" i="6"/>
  <c r="L31" i="6"/>
  <c r="K31" i="6"/>
  <c r="J31" i="6"/>
  <c r="I31" i="6"/>
  <c r="H31" i="6"/>
  <c r="G31" i="6"/>
  <c r="F31" i="6"/>
  <c r="Q30" i="6"/>
  <c r="P30" i="6"/>
  <c r="O30" i="6"/>
  <c r="N30" i="6"/>
  <c r="M30" i="6"/>
  <c r="L30" i="6"/>
  <c r="K30" i="6"/>
  <c r="J30" i="6"/>
  <c r="I30" i="6"/>
  <c r="H30" i="6"/>
  <c r="G30" i="6"/>
  <c r="F30" i="6"/>
  <c r="Q27" i="6"/>
  <c r="P27" i="6"/>
  <c r="O27" i="6"/>
  <c r="N27" i="6"/>
  <c r="M27" i="6"/>
  <c r="L27" i="6"/>
  <c r="K27" i="6"/>
  <c r="J27" i="6"/>
  <c r="I27" i="6"/>
  <c r="H27" i="6"/>
  <c r="G27" i="6"/>
  <c r="F27" i="6"/>
  <c r="C26" i="6"/>
  <c r="Q25" i="6"/>
  <c r="P25" i="6"/>
  <c r="O25" i="6"/>
  <c r="N25" i="6"/>
  <c r="M25" i="6"/>
  <c r="L25" i="6"/>
  <c r="K25" i="6"/>
  <c r="J25" i="6"/>
  <c r="I25" i="6"/>
  <c r="H25" i="6"/>
  <c r="G25" i="6"/>
  <c r="F25" i="6"/>
  <c r="D25" i="6"/>
  <c r="Q24" i="6"/>
  <c r="P24" i="6"/>
  <c r="O24" i="6"/>
  <c r="N24" i="6"/>
  <c r="M24" i="6"/>
  <c r="L24" i="6"/>
  <c r="K24" i="6"/>
  <c r="K23" i="6" s="1"/>
  <c r="J24" i="6"/>
  <c r="I24" i="6"/>
  <c r="H24" i="6"/>
  <c r="G24" i="6"/>
  <c r="F24" i="6"/>
  <c r="D24" i="6"/>
  <c r="P23" i="6"/>
  <c r="L23" i="6"/>
  <c r="C23" i="6"/>
  <c r="D33" i="6" s="1"/>
  <c r="S47" i="6" l="1"/>
  <c r="S45" i="6"/>
  <c r="S44" i="6"/>
  <c r="H35" i="6"/>
  <c r="F35" i="6"/>
  <c r="L35" i="6"/>
  <c r="S33" i="6"/>
  <c r="K35" i="6"/>
  <c r="G35" i="6"/>
  <c r="O35" i="6"/>
  <c r="S32" i="6"/>
  <c r="S31" i="6"/>
  <c r="S30" i="6"/>
  <c r="H23" i="6"/>
  <c r="S27" i="6"/>
  <c r="G23" i="6"/>
  <c r="O23" i="6"/>
  <c r="F23" i="6"/>
  <c r="J23" i="6"/>
  <c r="N23" i="6"/>
  <c r="I23" i="6"/>
  <c r="M23" i="6"/>
  <c r="Q23" i="6"/>
  <c r="S25" i="6"/>
  <c r="D26" i="6"/>
  <c r="D28" i="6"/>
  <c r="D32" i="6"/>
  <c r="S24" i="6"/>
  <c r="D30" i="6"/>
  <c r="C34" i="6"/>
  <c r="I35" i="6"/>
  <c r="M35" i="6"/>
  <c r="Q35" i="6"/>
  <c r="D27" i="6"/>
  <c r="D31" i="6"/>
  <c r="D29" i="6"/>
  <c r="J35" i="6"/>
  <c r="S35" i="6" l="1"/>
  <c r="D34" i="6"/>
  <c r="C36" i="6"/>
  <c r="C41" i="6" s="1"/>
  <c r="C42" i="6" s="1"/>
  <c r="P28" i="6"/>
  <c r="L28" i="6"/>
  <c r="H28" i="6"/>
  <c r="N28" i="6"/>
  <c r="J28" i="6"/>
  <c r="O28" i="6"/>
  <c r="K28" i="6"/>
  <c r="G28" i="6"/>
  <c r="F28" i="6"/>
  <c r="Q28" i="6"/>
  <c r="M28" i="6"/>
  <c r="I28" i="6"/>
  <c r="Q29" i="6"/>
  <c r="M29" i="6"/>
  <c r="I29" i="6"/>
  <c r="K29" i="6"/>
  <c r="P29" i="6"/>
  <c r="L29" i="6"/>
  <c r="H29" i="6"/>
  <c r="O29" i="6"/>
  <c r="G29" i="6"/>
  <c r="N29" i="6"/>
  <c r="J29" i="6"/>
  <c r="F29" i="6"/>
  <c r="S23" i="6"/>
  <c r="T24" i="6"/>
  <c r="T25" i="6"/>
  <c r="I26" i="6" l="1"/>
  <c r="I34" i="6" s="1"/>
  <c r="I36" i="6" s="1"/>
  <c r="I41" i="6" s="1"/>
  <c r="I43" i="6" s="1"/>
  <c r="I46" i="6" s="1"/>
  <c r="I48" i="6" s="1"/>
  <c r="I52" i="6" s="1"/>
  <c r="I55" i="6" s="1"/>
  <c r="J26" i="6"/>
  <c r="J34" i="6" s="1"/>
  <c r="J36" i="6" s="1"/>
  <c r="J41" i="6" s="1"/>
  <c r="J43" i="6" s="1"/>
  <c r="J46" i="6" s="1"/>
  <c r="J48" i="6" s="1"/>
  <c r="J52" i="6" s="1"/>
  <c r="J55" i="6" s="1"/>
  <c r="Q26" i="6"/>
  <c r="Q34" i="6" s="1"/>
  <c r="Q36" i="6" s="1"/>
  <c r="Q41" i="6" s="1"/>
  <c r="O26" i="6"/>
  <c r="O34" i="6" s="1"/>
  <c r="O36" i="6" s="1"/>
  <c r="O41" i="6" s="1"/>
  <c r="O43" i="6" s="1"/>
  <c r="O46" i="6" s="1"/>
  <c r="O48" i="6" s="1"/>
  <c r="O52" i="6" s="1"/>
  <c r="O55" i="6" s="1"/>
  <c r="L26" i="6"/>
  <c r="L34" i="6" s="1"/>
  <c r="L36" i="6" s="1"/>
  <c r="L41" i="6" s="1"/>
  <c r="L43" i="6" s="1"/>
  <c r="L46" i="6" s="1"/>
  <c r="L48" i="6" s="1"/>
  <c r="L52" i="6" s="1"/>
  <c r="L55" i="6" s="1"/>
  <c r="T27" i="6"/>
  <c r="T32" i="6"/>
  <c r="T33" i="6"/>
  <c r="T30" i="6"/>
  <c r="T31" i="6"/>
  <c r="F26" i="6"/>
  <c r="F34" i="6" s="1"/>
  <c r="F36" i="6" s="1"/>
  <c r="F41" i="6" s="1"/>
  <c r="F43" i="6" s="1"/>
  <c r="F46" i="6" s="1"/>
  <c r="F48" i="6" s="1"/>
  <c r="F52" i="6" s="1"/>
  <c r="S28" i="6"/>
  <c r="P26" i="6"/>
  <c r="P34" i="6" s="1"/>
  <c r="P36" i="6" s="1"/>
  <c r="P41" i="6" s="1"/>
  <c r="P43" i="6" s="1"/>
  <c r="P46" i="6" s="1"/>
  <c r="P48" i="6" s="1"/>
  <c r="P52" i="6" s="1"/>
  <c r="P55" i="6" s="1"/>
  <c r="G26" i="6"/>
  <c r="G34" i="6" s="1"/>
  <c r="G36" i="6" s="1"/>
  <c r="G41" i="6" s="1"/>
  <c r="G43" i="6" s="1"/>
  <c r="G46" i="6" s="1"/>
  <c r="G48" i="6" s="1"/>
  <c r="G52" i="6" s="1"/>
  <c r="G55" i="6" s="1"/>
  <c r="N26" i="6"/>
  <c r="N34" i="6" s="1"/>
  <c r="N36" i="6" s="1"/>
  <c r="N41" i="6" s="1"/>
  <c r="S29" i="6"/>
  <c r="T29" i="6" s="1"/>
  <c r="M26" i="6"/>
  <c r="M34" i="6" s="1"/>
  <c r="M36" i="6" s="1"/>
  <c r="M41" i="6" s="1"/>
  <c r="M43" i="6" s="1"/>
  <c r="M46" i="6" s="1"/>
  <c r="M48" i="6" s="1"/>
  <c r="M52" i="6" s="1"/>
  <c r="M55" i="6" s="1"/>
  <c r="K26" i="6"/>
  <c r="K34" i="6" s="1"/>
  <c r="K36" i="6" s="1"/>
  <c r="K41" i="6" s="1"/>
  <c r="H26" i="6"/>
  <c r="H34" i="6" s="1"/>
  <c r="H36" i="6" s="1"/>
  <c r="H41" i="6" s="1"/>
  <c r="N42" i="6" l="1"/>
  <c r="N43" i="6" s="1"/>
  <c r="N46" i="6" s="1"/>
  <c r="N48" i="6" s="1"/>
  <c r="N52" i="6" s="1"/>
  <c r="N55" i="6" s="1"/>
  <c r="K42" i="6"/>
  <c r="K43" i="6" s="1"/>
  <c r="K46" i="6" s="1"/>
  <c r="K48" i="6" s="1"/>
  <c r="K52" i="6" s="1"/>
  <c r="K55" i="6" s="1"/>
  <c r="H42" i="6"/>
  <c r="H43" i="6" s="1"/>
  <c r="H46" i="6" s="1"/>
  <c r="H48" i="6" s="1"/>
  <c r="H52" i="6" s="1"/>
  <c r="Q42" i="6"/>
  <c r="C43" i="6"/>
  <c r="C46" i="6" s="1"/>
  <c r="C48" i="6" s="1"/>
  <c r="F55" i="6"/>
  <c r="F56" i="6" s="1"/>
  <c r="G54" i="6" s="1"/>
  <c r="G56" i="6" s="1"/>
  <c r="H54" i="6" s="1"/>
  <c r="T28" i="6"/>
  <c r="S26" i="6"/>
  <c r="H55" i="6" l="1"/>
  <c r="S42" i="6"/>
  <c r="Q43" i="6"/>
  <c r="Q46" i="6" s="1"/>
  <c r="Q48" i="6" s="1"/>
  <c r="Q52" i="6" s="1"/>
  <c r="Q55" i="6" s="1"/>
  <c r="H56" i="6"/>
  <c r="I54" i="6" s="1"/>
  <c r="I56" i="6" s="1"/>
  <c r="J54" i="6" s="1"/>
  <c r="J56" i="6" s="1"/>
  <c r="K54" i="6" s="1"/>
  <c r="K56" i="6" s="1"/>
  <c r="L54" i="6" s="1"/>
  <c r="L56" i="6" s="1"/>
  <c r="M54" i="6" s="1"/>
  <c r="M56" i="6" s="1"/>
  <c r="N54" i="6" s="1"/>
  <c r="N56" i="6" s="1"/>
  <c r="O54" i="6" s="1"/>
  <c r="O56" i="6" s="1"/>
  <c r="P54" i="6" s="1"/>
  <c r="P56" i="6" s="1"/>
  <c r="Q54" i="6" s="1"/>
  <c r="T26" i="6"/>
  <c r="S34" i="6"/>
  <c r="Q56" i="6" l="1"/>
  <c r="S56" i="6" s="1"/>
  <c r="S52" i="6"/>
  <c r="S36" i="6"/>
  <c r="S41" i="6" s="1"/>
  <c r="S43" i="6" s="1"/>
  <c r="S46" i="6" s="1"/>
  <c r="S48" i="6" s="1"/>
  <c r="T34" i="6"/>
</calcChain>
</file>

<file path=xl/sharedStrings.xml><?xml version="1.0" encoding="utf-8"?>
<sst xmlns="http://schemas.openxmlformats.org/spreadsheetml/2006/main" count="69" uniqueCount="63">
  <si>
    <t>Praxiseinnahmen</t>
  </si>
  <si>
    <t>Zinsen für Praxisdarlehen</t>
  </si>
  <si>
    <t>Übrige Betriebsausgaben</t>
  </si>
  <si>
    <t>Steuerliches Jahresergebnis</t>
  </si>
  <si>
    <t>Erwirtschaftete Liquidität</t>
  </si>
  <si>
    <t>Anlagenkäufe</t>
  </si>
  <si>
    <t>Anlagenverkäufe</t>
  </si>
  <si>
    <t>Darlehenstilgung</t>
  </si>
  <si>
    <t>Darlehensaufnahme</t>
  </si>
  <si>
    <t>Krankenversicherung</t>
  </si>
  <si>
    <t>Privat benötigter Betrag</t>
  </si>
  <si>
    <t>Einnahmen KZV</t>
  </si>
  <si>
    <t>Einnahmen Patienten</t>
  </si>
  <si>
    <t>Jan - Dez 2019</t>
  </si>
  <si>
    <t>Jan - Dez 2020</t>
  </si>
  <si>
    <t>Raumkosten</t>
  </si>
  <si>
    <t>Abschreibung</t>
  </si>
  <si>
    <t>Praxisausgaben (ohne Afa)</t>
  </si>
  <si>
    <t>Einkommenssteuer</t>
  </si>
  <si>
    <t>Kredit (kfw)</t>
  </si>
  <si>
    <t>Anfangsbestand</t>
  </si>
  <si>
    <t>Veränderung</t>
  </si>
  <si>
    <t>Endbestand</t>
  </si>
  <si>
    <t>Umsatzentwicklung</t>
  </si>
  <si>
    <t>Einsparpotenziale</t>
  </si>
  <si>
    <t>Personalkosten (Kurzarbeit)</t>
  </si>
  <si>
    <t xml:space="preserve">Allgemeine Angaben </t>
  </si>
  <si>
    <t>Sofortmaßnahmen</t>
  </si>
  <si>
    <t>Tilgungsaussetzung</t>
  </si>
  <si>
    <t xml:space="preserve">Herbsetzung Versorgungswerk </t>
  </si>
  <si>
    <t xml:space="preserve">Darlehensaufnahme </t>
  </si>
  <si>
    <t>Darlehen für Anlagevermögen (ggf. bereits vereinbart)</t>
  </si>
  <si>
    <t>Ggf. Überprüfung des privaten Geldmittelbedarfes / Einlagen in Praxis?</t>
  </si>
  <si>
    <t>Rücksprache mit Bank</t>
  </si>
  <si>
    <t>Je nachdem, ob diese in Anspruch genommen wird, wenn ja im entsprechenden Monat -100% angeben</t>
  </si>
  <si>
    <t>Falls etwas angeschafft wurde oder wird (ggf. bereits geplante Investition)</t>
  </si>
  <si>
    <t>Je nach Bundesland</t>
  </si>
  <si>
    <t>Annahmen / Vorgaben durch ZA und solvi</t>
  </si>
  <si>
    <t>Hinweis: Die Bereitstellung des Modells stellt keine Rechts- oder Steuerberatung dar. Das Modell dient lediglich dem Zweck der Liquiditätsplanung, um einen zusätzlichen Liquiditätsbedarf frühzeitig zu erkennen. Ferner zeigt das Modell mögliche Hebel zur Überwindung einer Liquiditätsknappheit auf. Die Durchführung solcher Maßnahmen sollte in jedem Fall rechtlich und steuerrechtlich geprüft werden. Die Inhalte und Berechnungen dieses Modells haben wir mit der größtmöglichen Sorgfalt erstellt. Wir übernehmen jedoch keinerlei Gewähr für die Aktualität, Korrektheit, Vollständigkeit oder Qualität des bereitgestellten Modells. Die Nutzung des Modells erfolgt auf eigene Gefahr.</t>
  </si>
  <si>
    <t>Staatliche Soforthilfe</t>
  </si>
  <si>
    <t>info@solvi.de</t>
  </si>
  <si>
    <t>Die ZA</t>
  </si>
  <si>
    <t>Team solvi</t>
  </si>
  <si>
    <t>0211 / 56 93 - 0</t>
  </si>
  <si>
    <t xml:space="preserve"> 06126 / 501 91 - 0</t>
  </si>
  <si>
    <t>info@die-za.de</t>
  </si>
  <si>
    <t>Bei Fragen oder wenn Sie Hilfe benötigen, kontaktieren Sie uns gerne:</t>
  </si>
  <si>
    <t>Anmerkungen</t>
  </si>
  <si>
    <t>Δ Verfügbare Praxisliquidität</t>
  </si>
  <si>
    <t>Δ Freie Liquidität</t>
  </si>
  <si>
    <t>ggf. unter Berücksichtigung von Kurzarbeit</t>
  </si>
  <si>
    <t>Miete, Strom, Gas, Wasser etc.; ggf. Mietstundung, Herabsetzung Vorauszahlungen für NK</t>
  </si>
  <si>
    <t>Insbesondere Werbung / Marketing, Fortbildung, Gebühren &amp; Beiträge, Büromaterial</t>
  </si>
  <si>
    <t>Personal</t>
  </si>
  <si>
    <t>Fremdlabor</t>
  </si>
  <si>
    <t>Material und Labor</t>
  </si>
  <si>
    <t xml:space="preserve">Raumkosten </t>
  </si>
  <si>
    <t xml:space="preserve">Übrige Betriebsausgaben </t>
  </si>
  <si>
    <t>Zahlungen Versorgungswerk</t>
  </si>
  <si>
    <t>Für Privatausgaben verfügb.</t>
  </si>
  <si>
    <t>Liquiditätsreserve(+)/lücke(-)</t>
  </si>
  <si>
    <t>Stundung/Herabsetzung ESt.</t>
  </si>
  <si>
    <t xml:space="preserve">Einnahmen Patienten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</si>
</sst>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u/>
      <sz val="11"/>
      <color theme="10"/>
      <name val="Calibri"/>
      <family val="2"/>
      <scheme val="minor"/>
    </font>
    <font>
      <sz val="8"/>
      <color theme="1"/>
      <name val="Calibri"/>
      <family val="2"/>
      <scheme val="minor"/>
    </font>
  </fonts>
  <fills count="8">
    <fill>
      <patternFill patternType="none"/>
    </fill>
    <fill>
      <patternFill patternType="gray125"/>
    </fill>
    <fill>
      <patternFill patternType="solid">
        <fgColor rgb="FFDC0078"/>
        <bgColor indexed="64"/>
      </patternFill>
    </fill>
    <fill>
      <patternFill patternType="solid">
        <fgColor theme="0"/>
        <bgColor indexed="64"/>
      </patternFill>
    </fill>
    <fill>
      <patternFill patternType="solid">
        <fgColor rgb="FF005A65"/>
        <bgColor indexed="64"/>
      </patternFill>
    </fill>
    <fill>
      <patternFill patternType="solid">
        <fgColor rgb="FF87CDC8"/>
        <bgColor indexed="64"/>
      </patternFill>
    </fill>
    <fill>
      <patternFill patternType="solid">
        <fgColor rgb="FFBE1450"/>
        <bgColor indexed="64"/>
      </patternFill>
    </fill>
    <fill>
      <patternFill patternType="solid">
        <fgColor theme="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63">
    <xf numFmtId="0" fontId="0" fillId="0" borderId="0" xfId="0"/>
    <xf numFmtId="0" fontId="2" fillId="3" borderId="0" xfId="0" applyFont="1" applyFill="1"/>
    <xf numFmtId="0" fontId="0" fillId="3" borderId="0" xfId="0" applyFont="1" applyFill="1"/>
    <xf numFmtId="0" fontId="0" fillId="3" borderId="0" xfId="0" applyFont="1" applyFill="1" applyBorder="1"/>
    <xf numFmtId="0" fontId="3" fillId="3" borderId="0" xfId="0" applyFont="1" applyFill="1"/>
    <xf numFmtId="17" fontId="4" fillId="3" borderId="0" xfId="0" applyNumberFormat="1" applyFont="1" applyFill="1" applyBorder="1" applyAlignment="1">
      <alignment horizontal="center"/>
    </xf>
    <xf numFmtId="0" fontId="5" fillId="3" borderId="0" xfId="0" applyFont="1" applyFill="1"/>
    <xf numFmtId="0" fontId="5" fillId="3" borderId="0" xfId="0" applyFont="1" applyFill="1" applyBorder="1"/>
    <xf numFmtId="9" fontId="5" fillId="3" borderId="0" xfId="2" applyFont="1" applyFill="1" applyBorder="1"/>
    <xf numFmtId="3" fontId="3" fillId="7" borderId="2" xfId="1" applyNumberFormat="1" applyFont="1" applyFill="1" applyBorder="1"/>
    <xf numFmtId="164" fontId="3" fillId="3" borderId="0" xfId="0" applyNumberFormat="1" applyFont="1" applyFill="1" applyBorder="1"/>
    <xf numFmtId="3" fontId="5" fillId="5" borderId="2" xfId="1" applyNumberFormat="1" applyFont="1" applyFill="1" applyBorder="1" applyProtection="1">
      <protection locked="0"/>
    </xf>
    <xf numFmtId="164" fontId="5" fillId="3" borderId="0" xfId="0" applyNumberFormat="1" applyFont="1" applyFill="1" applyBorder="1"/>
    <xf numFmtId="164" fontId="5" fillId="3" borderId="0" xfId="0" applyNumberFormat="1" applyFont="1" applyFill="1" applyBorder="1" applyProtection="1">
      <protection locked="0"/>
    </xf>
    <xf numFmtId="9" fontId="3" fillId="3" borderId="0" xfId="2" applyFont="1" applyFill="1" applyBorder="1"/>
    <xf numFmtId="3" fontId="6" fillId="5" borderId="2" xfId="1" applyNumberFormat="1" applyFont="1" applyFill="1" applyBorder="1"/>
    <xf numFmtId="0" fontId="0" fillId="3" borderId="5"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3" borderId="11" xfId="0" applyFont="1" applyFill="1" applyBorder="1"/>
    <xf numFmtId="0" fontId="0" fillId="3" borderId="12" xfId="0" applyFont="1" applyFill="1" applyBorder="1"/>
    <xf numFmtId="0" fontId="2" fillId="3" borderId="0" xfId="0" applyFont="1" applyFill="1" applyBorder="1"/>
    <xf numFmtId="0" fontId="7" fillId="3" borderId="0" xfId="3" applyFill="1" applyBorder="1"/>
    <xf numFmtId="0" fontId="8" fillId="3" borderId="0" xfId="0" applyFont="1" applyFill="1" applyAlignment="1">
      <alignment horizontal="left" vertical="top" wrapText="1"/>
    </xf>
    <xf numFmtId="3" fontId="3" fillId="7" borderId="2" xfId="1" applyNumberFormat="1" applyFont="1" applyFill="1" applyBorder="1" applyProtection="1"/>
    <xf numFmtId="0" fontId="3" fillId="3" borderId="0" xfId="0" applyFont="1" applyFill="1" applyProtection="1"/>
    <xf numFmtId="3" fontId="5" fillId="3" borderId="2" xfId="1" applyNumberFormat="1" applyFont="1" applyFill="1" applyBorder="1" applyProtection="1"/>
    <xf numFmtId="0" fontId="5" fillId="3" borderId="0" xfId="0" applyFont="1" applyFill="1" applyProtection="1"/>
    <xf numFmtId="3" fontId="4" fillId="2" borderId="2" xfId="1" applyNumberFormat="1" applyFont="1" applyFill="1" applyBorder="1" applyProtection="1"/>
    <xf numFmtId="0" fontId="5" fillId="3" borderId="2" xfId="0" applyFont="1" applyFill="1" applyBorder="1" applyAlignment="1" applyProtection="1">
      <alignment horizontal="left" indent="3"/>
    </xf>
    <xf numFmtId="0" fontId="3" fillId="7" borderId="2" xfId="0" applyFont="1" applyFill="1" applyBorder="1" applyProtection="1"/>
    <xf numFmtId="0" fontId="5" fillId="3" borderId="2" xfId="0" applyFont="1" applyFill="1" applyBorder="1" applyAlignment="1" applyProtection="1">
      <alignment horizontal="left" wrapText="1" indent="3"/>
    </xf>
    <xf numFmtId="0" fontId="5" fillId="3" borderId="2" xfId="0" applyFont="1" applyFill="1" applyBorder="1" applyProtection="1"/>
    <xf numFmtId="0" fontId="4" fillId="2" borderId="2" xfId="0" applyFont="1" applyFill="1" applyBorder="1" applyProtection="1"/>
    <xf numFmtId="0" fontId="4" fillId="4" borderId="2" xfId="0" applyFont="1" applyFill="1" applyBorder="1" applyProtection="1"/>
    <xf numFmtId="3" fontId="4" fillId="4" borderId="2" xfId="1" applyNumberFormat="1" applyFont="1" applyFill="1" applyBorder="1" applyProtection="1"/>
    <xf numFmtId="164" fontId="3" fillId="3" borderId="0" xfId="0" applyNumberFormat="1" applyFont="1" applyFill="1" applyBorder="1" applyProtection="1"/>
    <xf numFmtId="0" fontId="0" fillId="3" borderId="0" xfId="0" applyFont="1" applyFill="1" applyProtection="1"/>
    <xf numFmtId="3" fontId="3" fillId="3" borderId="0" xfId="1" applyNumberFormat="1" applyFont="1" applyFill="1" applyBorder="1" applyProtection="1"/>
    <xf numFmtId="17" fontId="4" fillId="4" borderId="2" xfId="0" applyNumberFormat="1" applyFont="1" applyFill="1" applyBorder="1" applyAlignment="1" applyProtection="1">
      <alignment horizontal="center"/>
    </xf>
    <xf numFmtId="17" fontId="4" fillId="3" borderId="0" xfId="0" applyNumberFormat="1" applyFont="1" applyFill="1" applyBorder="1" applyAlignment="1" applyProtection="1">
      <alignment horizontal="center"/>
    </xf>
    <xf numFmtId="17" fontId="4" fillId="6" borderId="2" xfId="0" applyNumberFormat="1" applyFont="1" applyFill="1" applyBorder="1" applyAlignment="1" applyProtection="1">
      <alignment horizontal="center"/>
    </xf>
    <xf numFmtId="9" fontId="5" fillId="3" borderId="2" xfId="2" applyFont="1" applyFill="1" applyBorder="1" applyProtection="1"/>
    <xf numFmtId="9" fontId="3" fillId="3" borderId="2" xfId="2" applyFont="1" applyFill="1" applyBorder="1" applyProtection="1"/>
    <xf numFmtId="9" fontId="3" fillId="3" borderId="1" xfId="2" applyFont="1" applyFill="1" applyBorder="1" applyProtection="1"/>
    <xf numFmtId="0" fontId="3" fillId="3" borderId="2" xfId="0" applyFont="1" applyFill="1" applyBorder="1" applyProtection="1"/>
    <xf numFmtId="3" fontId="3" fillId="3" borderId="2" xfId="1" applyNumberFormat="1" applyFont="1" applyFill="1" applyBorder="1" applyProtection="1"/>
    <xf numFmtId="0" fontId="5" fillId="3" borderId="2" xfId="0" applyFont="1" applyFill="1" applyBorder="1" applyAlignment="1" applyProtection="1"/>
    <xf numFmtId="0" fontId="3" fillId="3" borderId="2" xfId="0" applyFont="1" applyFill="1" applyBorder="1" applyAlignment="1" applyProtection="1">
      <alignment horizontal="left"/>
    </xf>
    <xf numFmtId="0" fontId="5" fillId="3" borderId="0" xfId="0" applyFont="1" applyFill="1" applyBorder="1" applyAlignment="1" applyProtection="1"/>
    <xf numFmtId="0" fontId="3" fillId="3" borderId="0" xfId="0" applyFont="1" applyFill="1" applyBorder="1" applyAlignment="1" applyProtection="1">
      <alignment horizontal="left"/>
    </xf>
    <xf numFmtId="0" fontId="5" fillId="3" borderId="3" xfId="0" applyFont="1" applyFill="1" applyBorder="1" applyAlignment="1" applyProtection="1"/>
    <xf numFmtId="0" fontId="5" fillId="3" borderId="0" xfId="0" applyFont="1" applyFill="1" applyBorder="1" applyAlignment="1" applyProtection="1">
      <alignment horizontal="center"/>
    </xf>
    <xf numFmtId="0" fontId="3" fillId="3" borderId="4" xfId="0" applyFont="1" applyFill="1" applyBorder="1" applyAlignment="1" applyProtection="1">
      <alignment horizontal="left"/>
    </xf>
    <xf numFmtId="3" fontId="3" fillId="5" borderId="2" xfId="1" applyNumberFormat="1" applyFont="1" applyFill="1" applyBorder="1" applyProtection="1">
      <protection locked="0"/>
    </xf>
    <xf numFmtId="0" fontId="5" fillId="3" borderId="0" xfId="0" applyFont="1" applyFill="1" applyProtection="1">
      <protection locked="0"/>
    </xf>
    <xf numFmtId="9" fontId="5" fillId="5" borderId="2" xfId="2" applyNumberFormat="1" applyFont="1" applyFill="1" applyBorder="1" applyProtection="1">
      <protection locked="0"/>
    </xf>
    <xf numFmtId="9" fontId="5" fillId="3" borderId="0" xfId="2" applyNumberFormat="1" applyFont="1" applyFill="1" applyBorder="1" applyProtection="1">
      <protection locked="0"/>
    </xf>
    <xf numFmtId="9" fontId="5" fillId="3" borderId="2" xfId="2" applyNumberFormat="1" applyFont="1" applyFill="1" applyBorder="1" applyProtection="1">
      <protection locked="0"/>
    </xf>
    <xf numFmtId="0" fontId="5" fillId="3" borderId="0" xfId="0" applyFont="1" applyFill="1" applyAlignment="1">
      <alignment horizontal="left" vertical="top" wrapText="1"/>
    </xf>
  </cellXfs>
  <cellStyles count="4">
    <cellStyle name="Link" xfId="3" builtinId="8"/>
    <cellStyle name="Prozent" xfId="2" builtinId="5"/>
    <cellStyle name="Standard" xfId="0" builtinId="0"/>
    <cellStyle name="Währung" xfId="1" builtinId="4"/>
  </cellStyles>
  <dxfs count="7">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s>
  <tableStyles count="0" defaultTableStyle="TableStyleMedium2" defaultPivotStyle="PivotStyleLight16"/>
  <colors>
    <mruColors>
      <color rgb="FF87CDC8"/>
      <color rgb="FF005A65"/>
      <color rgb="FFBE1450"/>
      <color rgb="FFA8F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164215</xdr:colOff>
      <xdr:row>57</xdr:row>
      <xdr:rowOff>26986</xdr:rowOff>
    </xdr:from>
    <xdr:to>
      <xdr:col>18</xdr:col>
      <xdr:colOff>913701</xdr:colOff>
      <xdr:row>61</xdr:row>
      <xdr:rowOff>72159</xdr:rowOff>
    </xdr:to>
    <xdr:pic>
      <xdr:nvPicPr>
        <xdr:cNvPr id="2" name="Picture 1">
          <a:extLst>
            <a:ext uri="{FF2B5EF4-FFF2-40B4-BE49-F238E27FC236}">
              <a16:creationId xmlns:a16="http://schemas.microsoft.com/office/drawing/2014/main" id="{1CE50D02-DB33-BC4A-B007-C050D4B4FBAD}"/>
            </a:ext>
          </a:extLst>
        </xdr:cNvPr>
        <xdr:cNvPicPr>
          <a:picLocks noChangeAspect="1"/>
        </xdr:cNvPicPr>
      </xdr:nvPicPr>
      <xdr:blipFill>
        <a:blip xmlns:r="http://schemas.openxmlformats.org/officeDocument/2006/relationships" r:embed="rId1"/>
        <a:stretch>
          <a:fillRect/>
        </a:stretch>
      </xdr:blipFill>
      <xdr:spPr>
        <a:xfrm>
          <a:off x="12076815" y="9983786"/>
          <a:ext cx="749486" cy="718273"/>
        </a:xfrm>
        <a:prstGeom prst="rect">
          <a:avLst/>
        </a:prstGeom>
      </xdr:spPr>
    </xdr:pic>
    <xdr:clientData/>
  </xdr:twoCellAnchor>
  <xdr:twoCellAnchor editAs="oneCell">
    <xdr:from>
      <xdr:col>2</xdr:col>
      <xdr:colOff>126280</xdr:colOff>
      <xdr:row>57</xdr:row>
      <xdr:rowOff>12028</xdr:rowOff>
    </xdr:from>
    <xdr:to>
      <xdr:col>2</xdr:col>
      <xdr:colOff>1413115</xdr:colOff>
      <xdr:row>61</xdr:row>
      <xdr:rowOff>90199</xdr:rowOff>
    </xdr:to>
    <xdr:pic>
      <xdr:nvPicPr>
        <xdr:cNvPr id="3" name="Picture 3">
          <a:extLst>
            <a:ext uri="{FF2B5EF4-FFF2-40B4-BE49-F238E27FC236}">
              <a16:creationId xmlns:a16="http://schemas.microsoft.com/office/drawing/2014/main" id="{AB97BD05-289F-654B-ABA3-31C0E1394F92}"/>
            </a:ext>
          </a:extLst>
        </xdr:cNvPr>
        <xdr:cNvPicPr>
          <a:picLocks noChangeAspect="1"/>
        </xdr:cNvPicPr>
      </xdr:nvPicPr>
      <xdr:blipFill rotWithShape="1">
        <a:blip xmlns:r="http://schemas.openxmlformats.org/officeDocument/2006/relationships" r:embed="rId2"/>
        <a:srcRect l="11999" t="18436" r="13348" b="17659"/>
        <a:stretch/>
      </xdr:blipFill>
      <xdr:spPr>
        <a:xfrm>
          <a:off x="2018580" y="9968828"/>
          <a:ext cx="1286835" cy="751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die-za.de" TargetMode="External"/><Relationship Id="rId1" Type="http://schemas.openxmlformats.org/officeDocument/2006/relationships/hyperlink" Target="mailto:info@solvi.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1B50-DFE6-504A-A668-B838C2608C34}">
  <sheetPr>
    <pageSetUpPr fitToPage="1"/>
  </sheetPr>
  <dimension ref="B2:AE64"/>
  <sheetViews>
    <sheetView tabSelected="1" view="pageBreakPreview" zoomScaleNormal="96" zoomScaleSheetLayoutView="100" zoomScalePageLayoutView="75" workbookViewId="0">
      <selection activeCell="C37" sqref="C37"/>
    </sheetView>
  </sheetViews>
  <sheetFormatPr baseColWidth="10" defaultColWidth="10.81640625" defaultRowHeight="14.5" x14ac:dyDescent="0.35"/>
  <cols>
    <col min="1" max="1" width="1.6328125" style="2" customWidth="1"/>
    <col min="2" max="2" width="23.1796875" style="2" customWidth="1"/>
    <col min="3" max="3" width="23.81640625" style="2" customWidth="1"/>
    <col min="4" max="4" width="5.1796875" style="2" customWidth="1"/>
    <col min="5" max="5" width="1.6328125" style="2" customWidth="1"/>
    <col min="6" max="17" width="8.36328125" style="2" customWidth="1"/>
    <col min="18" max="18" width="1.6328125" style="2" customWidth="1"/>
    <col min="19" max="19" width="23.81640625" style="2" customWidth="1"/>
    <col min="20" max="20" width="4.36328125" style="2" customWidth="1"/>
    <col min="21" max="21" width="16" style="2" bestFit="1" customWidth="1"/>
    <col min="22" max="22" width="1.81640625" style="2" customWidth="1"/>
    <col min="23" max="16384" width="10.81640625" style="2"/>
  </cols>
  <sheetData>
    <row r="2" spans="2:23" s="1" customFormat="1" x14ac:dyDescent="0.35">
      <c r="B2" s="4"/>
      <c r="C2" s="4"/>
      <c r="D2" s="4"/>
      <c r="E2" s="5"/>
      <c r="F2" s="42">
        <v>43831</v>
      </c>
      <c r="G2" s="42">
        <v>43862</v>
      </c>
      <c r="H2" s="42">
        <v>43891</v>
      </c>
      <c r="I2" s="42">
        <v>43922</v>
      </c>
      <c r="J2" s="42">
        <v>43952</v>
      </c>
      <c r="K2" s="42">
        <v>43983</v>
      </c>
      <c r="L2" s="42">
        <v>44013</v>
      </c>
      <c r="M2" s="42">
        <v>44044</v>
      </c>
      <c r="N2" s="42">
        <v>44075</v>
      </c>
      <c r="O2" s="42">
        <v>44105</v>
      </c>
      <c r="P2" s="42">
        <v>44136</v>
      </c>
      <c r="Q2" s="42">
        <v>44166</v>
      </c>
      <c r="R2" s="5"/>
      <c r="S2" s="5"/>
      <c r="T2" s="4"/>
      <c r="W2" s="1" t="s">
        <v>47</v>
      </c>
    </row>
    <row r="3" spans="2:23" ht="8" customHeight="1" x14ac:dyDescent="0.35">
      <c r="B3" s="6"/>
      <c r="C3" s="6"/>
      <c r="D3" s="6"/>
      <c r="E3" s="6"/>
      <c r="F3" s="6"/>
      <c r="G3" s="6"/>
      <c r="H3" s="6"/>
      <c r="I3" s="6"/>
      <c r="J3" s="6"/>
      <c r="K3" s="6"/>
      <c r="L3" s="6"/>
      <c r="M3" s="6"/>
      <c r="N3" s="6"/>
      <c r="O3" s="6"/>
      <c r="P3" s="6"/>
      <c r="Q3" s="6"/>
      <c r="R3" s="6"/>
      <c r="S3" s="6"/>
      <c r="T3" s="6"/>
    </row>
    <row r="4" spans="2:23" x14ac:dyDescent="0.35">
      <c r="B4" s="50" t="s">
        <v>23</v>
      </c>
      <c r="C4" s="51" t="s">
        <v>11</v>
      </c>
      <c r="E4" s="8"/>
      <c r="F4" s="59">
        <v>0</v>
      </c>
      <c r="G4" s="59">
        <v>0</v>
      </c>
      <c r="H4" s="59">
        <v>0</v>
      </c>
      <c r="I4" s="59">
        <v>-0.6</v>
      </c>
      <c r="J4" s="59">
        <v>-0.7</v>
      </c>
      <c r="K4" s="59">
        <v>-0.8</v>
      </c>
      <c r="L4" s="59">
        <v>-0.7</v>
      </c>
      <c r="M4" s="59">
        <v>-0.6</v>
      </c>
      <c r="N4" s="59">
        <v>-0.5</v>
      </c>
      <c r="O4" s="59">
        <v>-0.25</v>
      </c>
      <c r="P4" s="59">
        <v>0</v>
      </c>
      <c r="Q4" s="59">
        <v>0</v>
      </c>
      <c r="R4" s="8"/>
      <c r="S4" s="8"/>
      <c r="T4" s="6"/>
      <c r="W4" s="2" t="s">
        <v>37</v>
      </c>
    </row>
    <row r="5" spans="2:23" x14ac:dyDescent="0.35">
      <c r="B5" s="52"/>
      <c r="C5" s="51" t="s">
        <v>12</v>
      </c>
      <c r="E5" s="8"/>
      <c r="F5" s="59">
        <v>0</v>
      </c>
      <c r="G5" s="59">
        <v>0</v>
      </c>
      <c r="H5" s="59">
        <v>-0.3</v>
      </c>
      <c r="I5" s="59">
        <v>-0.6</v>
      </c>
      <c r="J5" s="59">
        <v>-0.7</v>
      </c>
      <c r="K5" s="59">
        <v>-0.8</v>
      </c>
      <c r="L5" s="59">
        <v>-0.7</v>
      </c>
      <c r="M5" s="59">
        <v>-0.6</v>
      </c>
      <c r="N5" s="59">
        <v>-0.5</v>
      </c>
      <c r="O5" s="59">
        <v>-0.25</v>
      </c>
      <c r="P5" s="59">
        <v>0</v>
      </c>
      <c r="Q5" s="59">
        <v>0</v>
      </c>
      <c r="R5" s="8"/>
      <c r="S5" s="8"/>
      <c r="T5" s="6"/>
    </row>
    <row r="6" spans="2:23" s="3" customFormat="1" ht="8" customHeight="1" x14ac:dyDescent="0.35">
      <c r="B6" s="52"/>
      <c r="C6" s="53"/>
      <c r="E6" s="8"/>
      <c r="F6" s="60"/>
      <c r="G6" s="60"/>
      <c r="H6" s="60"/>
      <c r="I6" s="60"/>
      <c r="J6" s="60"/>
      <c r="K6" s="60"/>
      <c r="L6" s="60"/>
      <c r="M6" s="60"/>
      <c r="N6" s="60"/>
      <c r="O6" s="60"/>
      <c r="P6" s="60"/>
      <c r="Q6" s="60"/>
      <c r="R6" s="8"/>
      <c r="S6" s="8"/>
      <c r="T6" s="7"/>
    </row>
    <row r="7" spans="2:23" x14ac:dyDescent="0.35">
      <c r="B7" s="50" t="s">
        <v>24</v>
      </c>
      <c r="C7" s="51" t="s">
        <v>25</v>
      </c>
      <c r="E7" s="8"/>
      <c r="F7" s="59">
        <v>0</v>
      </c>
      <c r="G7" s="59">
        <v>0</v>
      </c>
      <c r="H7" s="59">
        <v>0</v>
      </c>
      <c r="I7" s="59">
        <v>-0.5</v>
      </c>
      <c r="J7" s="59">
        <v>-0.75</v>
      </c>
      <c r="K7" s="59">
        <v>-0.75</v>
      </c>
      <c r="L7" s="59">
        <v>-0.75</v>
      </c>
      <c r="M7" s="59">
        <v>-0.5</v>
      </c>
      <c r="N7" s="59">
        <v>0</v>
      </c>
      <c r="O7" s="59">
        <v>0</v>
      </c>
      <c r="P7" s="59">
        <v>0</v>
      </c>
      <c r="Q7" s="59">
        <v>0</v>
      </c>
      <c r="R7" s="8"/>
      <c r="S7" s="8"/>
      <c r="T7" s="6"/>
      <c r="W7" s="2" t="s">
        <v>50</v>
      </c>
    </row>
    <row r="8" spans="2:23" x14ac:dyDescent="0.35">
      <c r="B8" s="54"/>
      <c r="C8" s="51" t="s">
        <v>15</v>
      </c>
      <c r="E8" s="8"/>
      <c r="F8" s="59">
        <v>0</v>
      </c>
      <c r="G8" s="59">
        <v>0</v>
      </c>
      <c r="H8" s="59">
        <v>0</v>
      </c>
      <c r="I8" s="59">
        <v>-0.1</v>
      </c>
      <c r="J8" s="59">
        <v>-0.15</v>
      </c>
      <c r="K8" s="59">
        <v>-0.15</v>
      </c>
      <c r="L8" s="59">
        <v>-0.1</v>
      </c>
      <c r="M8" s="59">
        <v>-0.05</v>
      </c>
      <c r="N8" s="59">
        <v>0</v>
      </c>
      <c r="O8" s="59">
        <v>0</v>
      </c>
      <c r="P8" s="59">
        <v>0</v>
      </c>
      <c r="Q8" s="59">
        <v>0</v>
      </c>
      <c r="R8" s="8"/>
      <c r="S8" s="8"/>
      <c r="T8" s="6"/>
      <c r="W8" s="2" t="s">
        <v>51</v>
      </c>
    </row>
    <row r="9" spans="2:23" x14ac:dyDescent="0.35">
      <c r="B9" s="54"/>
      <c r="C9" s="51" t="s">
        <v>57</v>
      </c>
      <c r="E9" s="8"/>
      <c r="F9" s="59">
        <v>0</v>
      </c>
      <c r="G9" s="59">
        <v>0</v>
      </c>
      <c r="H9" s="59">
        <v>0</v>
      </c>
      <c r="I9" s="59">
        <v>-0.1</v>
      </c>
      <c r="J9" s="59">
        <v>-0.15</v>
      </c>
      <c r="K9" s="59">
        <v>-0.15</v>
      </c>
      <c r="L9" s="59">
        <v>-0.1</v>
      </c>
      <c r="M9" s="59">
        <v>-0.05</v>
      </c>
      <c r="N9" s="59">
        <v>0</v>
      </c>
      <c r="O9" s="59">
        <v>0</v>
      </c>
      <c r="P9" s="59">
        <v>0</v>
      </c>
      <c r="Q9" s="59">
        <v>0</v>
      </c>
      <c r="R9" s="8"/>
      <c r="S9" s="8"/>
      <c r="T9" s="6"/>
      <c r="W9" s="2" t="s">
        <v>52</v>
      </c>
    </row>
    <row r="10" spans="2:23" s="3" customFormat="1" ht="8" customHeight="1" x14ac:dyDescent="0.35">
      <c r="B10" s="55"/>
      <c r="C10" s="53"/>
      <c r="E10" s="8"/>
      <c r="F10" s="60"/>
      <c r="G10" s="60"/>
      <c r="H10" s="60"/>
      <c r="I10" s="60"/>
      <c r="J10" s="60"/>
      <c r="K10" s="60"/>
      <c r="L10" s="60"/>
      <c r="M10" s="60"/>
      <c r="N10" s="60"/>
      <c r="O10" s="60"/>
      <c r="P10" s="60"/>
      <c r="Q10" s="60"/>
      <c r="R10" s="8"/>
      <c r="S10" s="8"/>
      <c r="T10" s="7"/>
    </row>
    <row r="11" spans="2:23" x14ac:dyDescent="0.35">
      <c r="B11" s="35" t="s">
        <v>27</v>
      </c>
      <c r="C11" s="51" t="s">
        <v>28</v>
      </c>
      <c r="E11" s="8"/>
      <c r="F11" s="59">
        <v>0</v>
      </c>
      <c r="G11" s="59">
        <v>0</v>
      </c>
      <c r="H11" s="59">
        <v>0</v>
      </c>
      <c r="I11" s="59">
        <v>-0.5</v>
      </c>
      <c r="J11" s="59">
        <v>-0.5</v>
      </c>
      <c r="K11" s="59">
        <v>-0.5</v>
      </c>
      <c r="L11" s="59">
        <v>-0.5</v>
      </c>
      <c r="M11" s="59">
        <v>-0.5</v>
      </c>
      <c r="N11" s="59">
        <v>-0.5</v>
      </c>
      <c r="O11" s="59">
        <v>0</v>
      </c>
      <c r="P11" s="59">
        <v>0</v>
      </c>
      <c r="Q11" s="59">
        <v>0</v>
      </c>
      <c r="R11" s="8"/>
      <c r="S11" s="8"/>
      <c r="T11" s="6"/>
      <c r="W11" s="2" t="s">
        <v>33</v>
      </c>
    </row>
    <row r="12" spans="2:23" x14ac:dyDescent="0.35">
      <c r="B12" s="30"/>
      <c r="C12" s="51" t="s">
        <v>61</v>
      </c>
      <c r="E12" s="8"/>
      <c r="F12" s="61"/>
      <c r="G12" s="61"/>
      <c r="H12" s="59">
        <v>0</v>
      </c>
      <c r="I12" s="61"/>
      <c r="J12" s="61"/>
      <c r="K12" s="59">
        <v>-1</v>
      </c>
      <c r="L12" s="61"/>
      <c r="M12" s="61"/>
      <c r="N12" s="59">
        <v>-1</v>
      </c>
      <c r="O12" s="61"/>
      <c r="P12" s="61"/>
      <c r="Q12" s="59">
        <v>-1</v>
      </c>
      <c r="R12" s="8"/>
      <c r="S12" s="8"/>
      <c r="T12" s="6"/>
      <c r="W12" s="2" t="s">
        <v>34</v>
      </c>
    </row>
    <row r="13" spans="2:23" x14ac:dyDescent="0.35">
      <c r="B13" s="30"/>
      <c r="C13" s="51" t="s">
        <v>29</v>
      </c>
      <c r="E13" s="8"/>
      <c r="F13" s="59">
        <v>0</v>
      </c>
      <c r="G13" s="59">
        <v>0</v>
      </c>
      <c r="H13" s="59">
        <v>0</v>
      </c>
      <c r="I13" s="59">
        <v>0</v>
      </c>
      <c r="J13" s="59">
        <v>0</v>
      </c>
      <c r="K13" s="59">
        <v>0</v>
      </c>
      <c r="L13" s="59">
        <v>0</v>
      </c>
      <c r="M13" s="59">
        <v>0</v>
      </c>
      <c r="N13" s="59">
        <v>0</v>
      </c>
      <c r="O13" s="59">
        <v>0</v>
      </c>
      <c r="P13" s="59">
        <v>0</v>
      </c>
      <c r="Q13" s="59">
        <v>0</v>
      </c>
      <c r="R13" s="8"/>
      <c r="S13" s="8"/>
      <c r="T13" s="6"/>
    </row>
    <row r="14" spans="2:23" x14ac:dyDescent="0.35">
      <c r="B14" s="30"/>
      <c r="C14" s="51" t="s">
        <v>39</v>
      </c>
      <c r="E14" s="8"/>
      <c r="F14" s="11">
        <v>0</v>
      </c>
      <c r="G14" s="11">
        <v>0</v>
      </c>
      <c r="H14" s="11">
        <v>0</v>
      </c>
      <c r="I14" s="11">
        <v>20000</v>
      </c>
      <c r="J14" s="11">
        <v>0</v>
      </c>
      <c r="K14" s="11">
        <v>0</v>
      </c>
      <c r="L14" s="11">
        <v>0</v>
      </c>
      <c r="M14" s="11">
        <v>0</v>
      </c>
      <c r="N14" s="11">
        <v>0</v>
      </c>
      <c r="O14" s="11">
        <v>0</v>
      </c>
      <c r="P14" s="11">
        <v>0</v>
      </c>
      <c r="Q14" s="11">
        <v>0</v>
      </c>
      <c r="R14" s="8"/>
      <c r="S14" s="8"/>
      <c r="T14" s="6"/>
      <c r="W14" s="2" t="s">
        <v>36</v>
      </c>
    </row>
    <row r="15" spans="2:23" s="3" customFormat="1" ht="8" customHeight="1" x14ac:dyDescent="0.35">
      <c r="B15" s="55"/>
      <c r="C15" s="53"/>
      <c r="E15" s="8"/>
      <c r="F15" s="60"/>
      <c r="G15" s="60"/>
      <c r="H15" s="60"/>
      <c r="I15" s="60"/>
      <c r="J15" s="60"/>
      <c r="K15" s="60"/>
      <c r="L15" s="60"/>
      <c r="M15" s="60"/>
      <c r="N15" s="60"/>
      <c r="O15" s="60"/>
      <c r="P15" s="60"/>
      <c r="Q15" s="60"/>
      <c r="R15" s="8"/>
      <c r="S15" s="8"/>
      <c r="T15" s="7"/>
    </row>
    <row r="16" spans="2:23" x14ac:dyDescent="0.35">
      <c r="B16" s="35" t="s">
        <v>26</v>
      </c>
      <c r="C16" s="51" t="s">
        <v>5</v>
      </c>
      <c r="E16" s="8"/>
      <c r="F16" s="11">
        <v>0</v>
      </c>
      <c r="G16" s="11">
        <v>0</v>
      </c>
      <c r="H16" s="11">
        <v>0</v>
      </c>
      <c r="I16" s="11">
        <v>0</v>
      </c>
      <c r="J16" s="11">
        <v>0</v>
      </c>
      <c r="K16" s="11">
        <v>0</v>
      </c>
      <c r="L16" s="11">
        <v>0</v>
      </c>
      <c r="M16" s="11">
        <v>0</v>
      </c>
      <c r="N16" s="11">
        <v>0</v>
      </c>
      <c r="O16" s="11">
        <v>0</v>
      </c>
      <c r="P16" s="11">
        <v>0</v>
      </c>
      <c r="Q16" s="11">
        <v>0</v>
      </c>
      <c r="R16" s="8"/>
      <c r="S16" s="8"/>
      <c r="T16" s="6"/>
      <c r="W16" s="2" t="s">
        <v>35</v>
      </c>
    </row>
    <row r="17" spans="2:23" x14ac:dyDescent="0.35">
      <c r="B17" s="30"/>
      <c r="C17" s="56" t="s">
        <v>6</v>
      </c>
      <c r="E17" s="8"/>
      <c r="F17" s="11">
        <v>0</v>
      </c>
      <c r="G17" s="11">
        <v>0</v>
      </c>
      <c r="H17" s="11">
        <v>0</v>
      </c>
      <c r="I17" s="11">
        <v>0</v>
      </c>
      <c r="J17" s="11">
        <v>0</v>
      </c>
      <c r="K17" s="11">
        <v>0</v>
      </c>
      <c r="L17" s="11">
        <v>0</v>
      </c>
      <c r="M17" s="11">
        <v>0</v>
      </c>
      <c r="N17" s="11">
        <v>0</v>
      </c>
      <c r="O17" s="11">
        <v>0</v>
      </c>
      <c r="P17" s="11">
        <v>0</v>
      </c>
      <c r="Q17" s="11">
        <v>0</v>
      </c>
      <c r="R17" s="8"/>
      <c r="S17" s="8"/>
      <c r="T17" s="6"/>
    </row>
    <row r="18" spans="2:23" x14ac:dyDescent="0.35">
      <c r="B18" s="30"/>
      <c r="C18" s="51" t="s">
        <v>30</v>
      </c>
      <c r="E18" s="8"/>
      <c r="F18" s="11">
        <v>0</v>
      </c>
      <c r="G18" s="11">
        <v>0</v>
      </c>
      <c r="H18" s="11">
        <v>0</v>
      </c>
      <c r="I18" s="11">
        <v>0</v>
      </c>
      <c r="J18" s="11">
        <v>0</v>
      </c>
      <c r="K18" s="11">
        <v>0</v>
      </c>
      <c r="L18" s="11">
        <v>0</v>
      </c>
      <c r="M18" s="11">
        <v>0</v>
      </c>
      <c r="N18" s="11">
        <v>0</v>
      </c>
      <c r="O18" s="11">
        <v>0</v>
      </c>
      <c r="P18" s="11">
        <v>0</v>
      </c>
      <c r="Q18" s="11">
        <v>0</v>
      </c>
      <c r="R18" s="8"/>
      <c r="S18" s="8"/>
      <c r="T18" s="6"/>
      <c r="W18" s="2" t="s">
        <v>31</v>
      </c>
    </row>
    <row r="19" spans="2:23" x14ac:dyDescent="0.35">
      <c r="B19" s="30"/>
      <c r="C19" s="51" t="s">
        <v>10</v>
      </c>
      <c r="E19" s="8"/>
      <c r="F19" s="11">
        <v>-20000</v>
      </c>
      <c r="G19" s="11">
        <v>-20000</v>
      </c>
      <c r="H19" s="11">
        <v>-20000</v>
      </c>
      <c r="I19" s="11">
        <v>-20000</v>
      </c>
      <c r="J19" s="11">
        <v>-20000</v>
      </c>
      <c r="K19" s="11">
        <v>-20000</v>
      </c>
      <c r="L19" s="11">
        <v>-20000</v>
      </c>
      <c r="M19" s="11">
        <v>-20000</v>
      </c>
      <c r="N19" s="11">
        <v>-20000</v>
      </c>
      <c r="O19" s="11">
        <v>-20000</v>
      </c>
      <c r="P19" s="11">
        <v>-20000</v>
      </c>
      <c r="Q19" s="11">
        <v>-20000</v>
      </c>
      <c r="R19" s="8"/>
      <c r="S19" s="8"/>
      <c r="T19" s="6"/>
      <c r="W19" s="2" t="s">
        <v>32</v>
      </c>
    </row>
    <row r="20" spans="2:23" ht="8" customHeight="1" x14ac:dyDescent="0.35">
      <c r="B20" s="6"/>
      <c r="C20" s="6"/>
      <c r="D20" s="6"/>
      <c r="E20" s="6"/>
      <c r="F20" s="6"/>
      <c r="G20" s="6"/>
      <c r="H20" s="6"/>
      <c r="I20" s="6"/>
      <c r="J20" s="6"/>
      <c r="K20" s="6"/>
      <c r="L20" s="6"/>
      <c r="M20" s="6"/>
      <c r="N20" s="6"/>
      <c r="O20" s="6"/>
      <c r="P20" s="6"/>
      <c r="Q20" s="6"/>
      <c r="R20" s="6"/>
      <c r="S20" s="6"/>
      <c r="T20" s="6"/>
    </row>
    <row r="21" spans="2:23" x14ac:dyDescent="0.35">
      <c r="B21" s="6"/>
      <c r="C21" s="42" t="s">
        <v>13</v>
      </c>
      <c r="D21" s="43"/>
      <c r="E21" s="30"/>
      <c r="F21" s="42">
        <v>43831</v>
      </c>
      <c r="G21" s="42">
        <v>43862</v>
      </c>
      <c r="H21" s="42">
        <v>43891</v>
      </c>
      <c r="I21" s="42">
        <v>43922</v>
      </c>
      <c r="J21" s="42">
        <v>43952</v>
      </c>
      <c r="K21" s="42">
        <v>43983</v>
      </c>
      <c r="L21" s="42">
        <v>44013</v>
      </c>
      <c r="M21" s="42">
        <v>44044</v>
      </c>
      <c r="N21" s="42">
        <v>44075</v>
      </c>
      <c r="O21" s="42">
        <v>44105</v>
      </c>
      <c r="P21" s="42">
        <v>44136</v>
      </c>
      <c r="Q21" s="42">
        <v>44166</v>
      </c>
      <c r="R21" s="43"/>
      <c r="S21" s="44" t="s">
        <v>14</v>
      </c>
      <c r="T21" s="6"/>
    </row>
    <row r="22" spans="2:23" ht="7" customHeight="1" x14ac:dyDescent="0.35">
      <c r="B22" s="6"/>
      <c r="C22" s="6"/>
      <c r="D22" s="6"/>
      <c r="E22" s="6"/>
      <c r="F22" s="6"/>
      <c r="G22" s="6"/>
      <c r="H22" s="6"/>
      <c r="I22" s="6"/>
      <c r="J22" s="6"/>
      <c r="K22" s="6"/>
      <c r="L22" s="6"/>
      <c r="M22" s="6"/>
      <c r="N22" s="6"/>
      <c r="O22" s="6"/>
      <c r="P22" s="6"/>
      <c r="Q22" s="6"/>
      <c r="R22" s="6"/>
      <c r="S22" s="6"/>
      <c r="T22" s="6"/>
    </row>
    <row r="23" spans="2:23" s="1" customFormat="1" x14ac:dyDescent="0.35">
      <c r="B23" s="33" t="s">
        <v>0</v>
      </c>
      <c r="C23" s="27">
        <f>C24+C25</f>
        <v>1703787</v>
      </c>
      <c r="D23" s="10"/>
      <c r="E23" s="4"/>
      <c r="F23" s="27">
        <f>SUM(F24:F25)</f>
        <v>141982.25</v>
      </c>
      <c r="G23" s="27">
        <f t="shared" ref="G23:Q23" si="0">SUM(G24:G25)</f>
        <v>141982.25</v>
      </c>
      <c r="H23" s="27">
        <f t="shared" si="0"/>
        <v>117162.25</v>
      </c>
      <c r="I23" s="27">
        <f t="shared" si="0"/>
        <v>56792.9</v>
      </c>
      <c r="J23" s="27">
        <f t="shared" si="0"/>
        <v>42594.675000000003</v>
      </c>
      <c r="K23" s="27">
        <f t="shared" si="0"/>
        <v>28396.44999999999</v>
      </c>
      <c r="L23" s="27">
        <f t="shared" si="0"/>
        <v>42594.675000000003</v>
      </c>
      <c r="M23" s="27">
        <f t="shared" si="0"/>
        <v>56792.9</v>
      </c>
      <c r="N23" s="27">
        <f t="shared" si="0"/>
        <v>70991.125</v>
      </c>
      <c r="O23" s="27">
        <f t="shared" si="0"/>
        <v>106486.6875</v>
      </c>
      <c r="P23" s="27">
        <f t="shared" si="0"/>
        <v>141982.25</v>
      </c>
      <c r="Q23" s="27">
        <f t="shared" si="0"/>
        <v>141982.25</v>
      </c>
      <c r="R23" s="28"/>
      <c r="S23" s="27">
        <f>SUM(S24:S25)</f>
        <v>1089740.6625000001</v>
      </c>
      <c r="T23" s="4"/>
    </row>
    <row r="24" spans="2:23" x14ac:dyDescent="0.35">
      <c r="B24" s="32" t="s">
        <v>11</v>
      </c>
      <c r="C24" s="11">
        <v>710987</v>
      </c>
      <c r="D24" s="45">
        <f>C24/(C24+C25)</f>
        <v>0.41729805427556377</v>
      </c>
      <c r="E24" s="6"/>
      <c r="F24" s="29">
        <f t="shared" ref="F24:Q24" si="1">$C$24/12+($C$24/12*F4)</f>
        <v>59248.916666666664</v>
      </c>
      <c r="G24" s="29">
        <f t="shared" si="1"/>
        <v>59248.916666666664</v>
      </c>
      <c r="H24" s="29">
        <f t="shared" si="1"/>
        <v>59248.916666666664</v>
      </c>
      <c r="I24" s="29">
        <f t="shared" si="1"/>
        <v>23699.566666666666</v>
      </c>
      <c r="J24" s="29">
        <f t="shared" si="1"/>
        <v>17774.675000000003</v>
      </c>
      <c r="K24" s="29">
        <f t="shared" si="1"/>
        <v>11849.783333333333</v>
      </c>
      <c r="L24" s="29">
        <f t="shared" si="1"/>
        <v>17774.675000000003</v>
      </c>
      <c r="M24" s="29">
        <f t="shared" si="1"/>
        <v>23699.566666666666</v>
      </c>
      <c r="N24" s="29">
        <f t="shared" si="1"/>
        <v>29624.458333333332</v>
      </c>
      <c r="O24" s="29">
        <f t="shared" si="1"/>
        <v>44436.6875</v>
      </c>
      <c r="P24" s="29">
        <f t="shared" si="1"/>
        <v>59248.916666666664</v>
      </c>
      <c r="Q24" s="29">
        <f t="shared" si="1"/>
        <v>59248.916666666664</v>
      </c>
      <c r="R24" s="30"/>
      <c r="S24" s="29">
        <f>SUM(F24:Q24)</f>
        <v>465103.99583333329</v>
      </c>
      <c r="T24" s="45">
        <f>S24/(S24+S25)</f>
        <v>0.42680246029025576</v>
      </c>
    </row>
    <row r="25" spans="2:23" x14ac:dyDescent="0.35">
      <c r="B25" s="32" t="s">
        <v>62</v>
      </c>
      <c r="C25" s="11">
        <v>992800</v>
      </c>
      <c r="D25" s="45">
        <f>C25/(C25+C24)</f>
        <v>0.58270194572443623</v>
      </c>
      <c r="E25" s="6"/>
      <c r="F25" s="29">
        <f t="shared" ref="F25:Q25" si="2">$C$25/12+($C$25/12*F5)</f>
        <v>82733.333333333328</v>
      </c>
      <c r="G25" s="29">
        <f t="shared" si="2"/>
        <v>82733.333333333328</v>
      </c>
      <c r="H25" s="29">
        <f t="shared" si="2"/>
        <v>57913.333333333328</v>
      </c>
      <c r="I25" s="29">
        <f t="shared" si="2"/>
        <v>33093.333333333336</v>
      </c>
      <c r="J25" s="29">
        <f t="shared" si="2"/>
        <v>24820</v>
      </c>
      <c r="K25" s="29">
        <f t="shared" si="2"/>
        <v>16546.666666666657</v>
      </c>
      <c r="L25" s="29">
        <f t="shared" si="2"/>
        <v>24820</v>
      </c>
      <c r="M25" s="29">
        <f t="shared" si="2"/>
        <v>33093.333333333336</v>
      </c>
      <c r="N25" s="29">
        <f t="shared" si="2"/>
        <v>41366.666666666664</v>
      </c>
      <c r="O25" s="29">
        <f t="shared" si="2"/>
        <v>62050</v>
      </c>
      <c r="P25" s="29">
        <f t="shared" si="2"/>
        <v>82733.333333333328</v>
      </c>
      <c r="Q25" s="29">
        <f t="shared" si="2"/>
        <v>82733.333333333328</v>
      </c>
      <c r="R25" s="30"/>
      <c r="S25" s="29">
        <f>SUM(F25:Q25)</f>
        <v>624636.66666666674</v>
      </c>
      <c r="T25" s="45">
        <f>S25/(S25+S24)</f>
        <v>0.57319753970974419</v>
      </c>
    </row>
    <row r="26" spans="2:23" s="1" customFormat="1" x14ac:dyDescent="0.35">
      <c r="B26" s="33" t="s">
        <v>17</v>
      </c>
      <c r="C26" s="27">
        <f>C27+C28+C29+C30+C31+C32+C33</f>
        <v>-1147433</v>
      </c>
      <c r="D26" s="46">
        <f>C26/C23*-1</f>
        <v>0.67346035625345191</v>
      </c>
      <c r="E26" s="4"/>
      <c r="F26" s="27">
        <f>F27+F28+F29+F30+F31+F32+F33</f>
        <v>-95619.416666666672</v>
      </c>
      <c r="G26" s="27">
        <f t="shared" ref="G26:S26" si="3">G27+G28+G29+G30+G31+G32+G33</f>
        <v>-95619.416666666672</v>
      </c>
      <c r="H26" s="27">
        <f t="shared" si="3"/>
        <v>-90430.455839990565</v>
      </c>
      <c r="I26" s="27">
        <f t="shared" si="3"/>
        <v>-53868.641666666663</v>
      </c>
      <c r="J26" s="27">
        <f t="shared" si="3"/>
        <v>-38929.92083333333</v>
      </c>
      <c r="K26" s="27">
        <f t="shared" si="3"/>
        <v>-35961.587499999994</v>
      </c>
      <c r="L26" s="27">
        <f t="shared" si="3"/>
        <v>-39717.704166666663</v>
      </c>
      <c r="M26" s="27">
        <f t="shared" si="3"/>
        <v>-54656.424999999996</v>
      </c>
      <c r="N26" s="27">
        <f t="shared" si="3"/>
        <v>-80777.750000000015</v>
      </c>
      <c r="O26" s="27">
        <f t="shared" si="3"/>
        <v>-88198.583333333328</v>
      </c>
      <c r="P26" s="27">
        <f t="shared" si="3"/>
        <v>-95619.416666666672</v>
      </c>
      <c r="Q26" s="27">
        <f t="shared" si="3"/>
        <v>-95619.416666666672</v>
      </c>
      <c r="R26" s="28"/>
      <c r="S26" s="27">
        <f t="shared" si="3"/>
        <v>-865018.7350066572</v>
      </c>
      <c r="T26" s="46">
        <f>S26/S23*-1</f>
        <v>0.7937840302500937</v>
      </c>
    </row>
    <row r="27" spans="2:23" x14ac:dyDescent="0.35">
      <c r="B27" s="32" t="s">
        <v>53</v>
      </c>
      <c r="C27" s="11">
        <v>-536765</v>
      </c>
      <c r="D27" s="45">
        <f t="shared" ref="D27:D33" si="4">C27/$C$23*-1</f>
        <v>0.31504231456162068</v>
      </c>
      <c r="E27" s="6"/>
      <c r="F27" s="29">
        <f t="shared" ref="F27:Q27" si="5">($C$27/12)+($C$27/12*F7)</f>
        <v>-44730.416666666664</v>
      </c>
      <c r="G27" s="29">
        <f t="shared" si="5"/>
        <v>-44730.416666666664</v>
      </c>
      <c r="H27" s="29">
        <f t="shared" si="5"/>
        <v>-44730.416666666664</v>
      </c>
      <c r="I27" s="29">
        <f t="shared" si="5"/>
        <v>-22365.208333333332</v>
      </c>
      <c r="J27" s="29">
        <f t="shared" si="5"/>
        <v>-11182.604166666664</v>
      </c>
      <c r="K27" s="29">
        <f t="shared" si="5"/>
        <v>-11182.604166666664</v>
      </c>
      <c r="L27" s="29">
        <f t="shared" si="5"/>
        <v>-11182.604166666664</v>
      </c>
      <c r="M27" s="29">
        <f t="shared" si="5"/>
        <v>-22365.208333333332</v>
      </c>
      <c r="N27" s="29">
        <f t="shared" si="5"/>
        <v>-44730.416666666664</v>
      </c>
      <c r="O27" s="29">
        <f t="shared" si="5"/>
        <v>-44730.416666666664</v>
      </c>
      <c r="P27" s="29">
        <f t="shared" si="5"/>
        <v>-44730.416666666664</v>
      </c>
      <c r="Q27" s="29">
        <f t="shared" si="5"/>
        <v>-44730.416666666664</v>
      </c>
      <c r="R27" s="30"/>
      <c r="S27" s="29">
        <f>SUM(F27:Q27)</f>
        <v>-391391.14583333337</v>
      </c>
      <c r="T27" s="45">
        <f t="shared" ref="T27:T33" si="6">S27/$S$23*-1</f>
        <v>0.35915989859039821</v>
      </c>
    </row>
    <row r="28" spans="2:23" x14ac:dyDescent="0.35">
      <c r="B28" s="32" t="s">
        <v>54</v>
      </c>
      <c r="C28" s="11">
        <v>-253550</v>
      </c>
      <c r="D28" s="45">
        <f t="shared" si="4"/>
        <v>0.1488155503005951</v>
      </c>
      <c r="E28" s="6"/>
      <c r="F28" s="29">
        <f>$D$28*F23*-1</f>
        <v>-21129.166666666668</v>
      </c>
      <c r="G28" s="29">
        <f t="shared" ref="G28:Q28" si="7">$D$28*G23*-1</f>
        <v>-21129.166666666668</v>
      </c>
      <c r="H28" s="29">
        <f t="shared" si="7"/>
        <v>-17435.564708205897</v>
      </c>
      <c r="I28" s="29">
        <f t="shared" si="7"/>
        <v>-8451.6666666666679</v>
      </c>
      <c r="J28" s="29">
        <f t="shared" si="7"/>
        <v>-6338.7500000000009</v>
      </c>
      <c r="K28" s="29">
        <f t="shared" si="7"/>
        <v>-4225.8333333333321</v>
      </c>
      <c r="L28" s="29">
        <f t="shared" si="7"/>
        <v>-6338.7500000000009</v>
      </c>
      <c r="M28" s="29">
        <f t="shared" si="7"/>
        <v>-8451.6666666666679</v>
      </c>
      <c r="N28" s="29">
        <f t="shared" si="7"/>
        <v>-10564.583333333334</v>
      </c>
      <c r="O28" s="29">
        <f t="shared" si="7"/>
        <v>-15846.875000000002</v>
      </c>
      <c r="P28" s="29">
        <f t="shared" si="7"/>
        <v>-21129.166666666668</v>
      </c>
      <c r="Q28" s="29">
        <f t="shared" si="7"/>
        <v>-21129.166666666668</v>
      </c>
      <c r="R28" s="30"/>
      <c r="S28" s="29">
        <f t="shared" ref="S28:S33" si="8">SUM(F28:Q28)</f>
        <v>-162170.35637487256</v>
      </c>
      <c r="T28" s="45">
        <f t="shared" si="6"/>
        <v>0.14881555030059507</v>
      </c>
    </row>
    <row r="29" spans="2:23" x14ac:dyDescent="0.35">
      <c r="B29" s="32" t="s">
        <v>55</v>
      </c>
      <c r="C29" s="11">
        <v>-102650</v>
      </c>
      <c r="D29" s="45">
        <f t="shared" si="4"/>
        <v>6.0248141346306787E-2</v>
      </c>
      <c r="E29" s="6"/>
      <c r="F29" s="29">
        <f>$D$29*F23*-1</f>
        <v>-8554.1666666666661</v>
      </c>
      <c r="G29" s="29">
        <f t="shared" ref="G29:Q29" si="9">$D$29*G23*-1</f>
        <v>-8554.1666666666661</v>
      </c>
      <c r="H29" s="29">
        <f t="shared" si="9"/>
        <v>-7058.807798451332</v>
      </c>
      <c r="I29" s="29">
        <f t="shared" si="9"/>
        <v>-3421.666666666667</v>
      </c>
      <c r="J29" s="29">
        <f t="shared" si="9"/>
        <v>-2566.25</v>
      </c>
      <c r="K29" s="29">
        <f t="shared" si="9"/>
        <v>-1710.8333333333328</v>
      </c>
      <c r="L29" s="29">
        <f t="shared" si="9"/>
        <v>-2566.25</v>
      </c>
      <c r="M29" s="29">
        <f t="shared" si="9"/>
        <v>-3421.666666666667</v>
      </c>
      <c r="N29" s="29">
        <f t="shared" si="9"/>
        <v>-4277.083333333333</v>
      </c>
      <c r="O29" s="29">
        <f t="shared" si="9"/>
        <v>-6415.625</v>
      </c>
      <c r="P29" s="29">
        <f t="shared" si="9"/>
        <v>-8554.1666666666661</v>
      </c>
      <c r="Q29" s="29">
        <f t="shared" si="9"/>
        <v>-8554.1666666666661</v>
      </c>
      <c r="R29" s="30"/>
      <c r="S29" s="29">
        <f t="shared" si="8"/>
        <v>-65654.849465117994</v>
      </c>
      <c r="T29" s="45">
        <f t="shared" si="6"/>
        <v>6.0248141346306773E-2</v>
      </c>
    </row>
    <row r="30" spans="2:23" x14ac:dyDescent="0.35">
      <c r="B30" s="34" t="s">
        <v>56</v>
      </c>
      <c r="C30" s="11">
        <v>-72300</v>
      </c>
      <c r="D30" s="45">
        <f t="shared" si="4"/>
        <v>4.2434881825016861E-2</v>
      </c>
      <c r="E30" s="6"/>
      <c r="F30" s="29">
        <f t="shared" ref="F30:Q30" si="10">($C$30/12)+($C$30/12*F8)</f>
        <v>-6025</v>
      </c>
      <c r="G30" s="29">
        <f t="shared" si="10"/>
        <v>-6025</v>
      </c>
      <c r="H30" s="29">
        <f t="shared" si="10"/>
        <v>-6025</v>
      </c>
      <c r="I30" s="29">
        <f t="shared" si="10"/>
        <v>-5422.5</v>
      </c>
      <c r="J30" s="29">
        <f t="shared" si="10"/>
        <v>-5121.25</v>
      </c>
      <c r="K30" s="29">
        <f t="shared" si="10"/>
        <v>-5121.25</v>
      </c>
      <c r="L30" s="29">
        <f t="shared" si="10"/>
        <v>-5422.5</v>
      </c>
      <c r="M30" s="29">
        <f t="shared" si="10"/>
        <v>-5723.75</v>
      </c>
      <c r="N30" s="29">
        <f t="shared" si="10"/>
        <v>-6025</v>
      </c>
      <c r="O30" s="29">
        <f t="shared" si="10"/>
        <v>-6025</v>
      </c>
      <c r="P30" s="29">
        <f t="shared" si="10"/>
        <v>-6025</v>
      </c>
      <c r="Q30" s="29">
        <f t="shared" si="10"/>
        <v>-6025</v>
      </c>
      <c r="R30" s="30"/>
      <c r="S30" s="29">
        <f t="shared" si="8"/>
        <v>-68986.25</v>
      </c>
      <c r="T30" s="45">
        <f t="shared" si="6"/>
        <v>6.3305199460701955E-2</v>
      </c>
    </row>
    <row r="31" spans="2:23" ht="26.5" x14ac:dyDescent="0.35">
      <c r="B31" s="34" t="s">
        <v>1</v>
      </c>
      <c r="C31" s="11">
        <v>-8700</v>
      </c>
      <c r="D31" s="45">
        <f t="shared" si="4"/>
        <v>5.1062720868277553E-3</v>
      </c>
      <c r="E31" s="6"/>
      <c r="F31" s="29">
        <f>$C$31/12</f>
        <v>-725</v>
      </c>
      <c r="G31" s="29">
        <f t="shared" ref="G31:Q31" si="11">$C$31/12</f>
        <v>-725</v>
      </c>
      <c r="H31" s="29">
        <f t="shared" si="11"/>
        <v>-725</v>
      </c>
      <c r="I31" s="29">
        <f t="shared" si="11"/>
        <v>-725</v>
      </c>
      <c r="J31" s="29">
        <f t="shared" si="11"/>
        <v>-725</v>
      </c>
      <c r="K31" s="29">
        <f t="shared" si="11"/>
        <v>-725</v>
      </c>
      <c r="L31" s="29">
        <f t="shared" si="11"/>
        <v>-725</v>
      </c>
      <c r="M31" s="29">
        <f t="shared" si="11"/>
        <v>-725</v>
      </c>
      <c r="N31" s="29">
        <f t="shared" si="11"/>
        <v>-725</v>
      </c>
      <c r="O31" s="29">
        <f t="shared" si="11"/>
        <v>-725</v>
      </c>
      <c r="P31" s="29">
        <f t="shared" si="11"/>
        <v>-725</v>
      </c>
      <c r="Q31" s="29">
        <f t="shared" si="11"/>
        <v>-725</v>
      </c>
      <c r="R31" s="30"/>
      <c r="S31" s="29">
        <f t="shared" si="8"/>
        <v>-8700</v>
      </c>
      <c r="T31" s="45">
        <f t="shared" si="6"/>
        <v>7.9835508569911697E-3</v>
      </c>
    </row>
    <row r="32" spans="2:23" ht="26.5" x14ac:dyDescent="0.35">
      <c r="B32" s="34" t="s">
        <v>2</v>
      </c>
      <c r="C32" s="11">
        <v>-116768</v>
      </c>
      <c r="D32" s="45">
        <f t="shared" si="4"/>
        <v>6.8534388394793477E-2</v>
      </c>
      <c r="E32" s="6"/>
      <c r="F32" s="29">
        <f t="shared" ref="F32:Q32" si="12">($C$32/12)+($C$32/12*F9)</f>
        <v>-9730.6666666666661</v>
      </c>
      <c r="G32" s="29">
        <f t="shared" si="12"/>
        <v>-9730.6666666666661</v>
      </c>
      <c r="H32" s="29">
        <f t="shared" si="12"/>
        <v>-9730.6666666666661</v>
      </c>
      <c r="I32" s="29">
        <f t="shared" si="12"/>
        <v>-8757.5999999999985</v>
      </c>
      <c r="J32" s="29">
        <f t="shared" si="12"/>
        <v>-8271.0666666666657</v>
      </c>
      <c r="K32" s="29">
        <f t="shared" si="12"/>
        <v>-8271.0666666666657</v>
      </c>
      <c r="L32" s="29">
        <f t="shared" si="12"/>
        <v>-8757.5999999999985</v>
      </c>
      <c r="M32" s="29">
        <f t="shared" si="12"/>
        <v>-9244.1333333333332</v>
      </c>
      <c r="N32" s="29">
        <f t="shared" si="12"/>
        <v>-9730.6666666666661</v>
      </c>
      <c r="O32" s="29">
        <f t="shared" si="12"/>
        <v>-9730.6666666666661</v>
      </c>
      <c r="P32" s="29">
        <f t="shared" si="12"/>
        <v>-9730.6666666666661</v>
      </c>
      <c r="Q32" s="29">
        <f t="shared" si="12"/>
        <v>-9730.6666666666661</v>
      </c>
      <c r="R32" s="30"/>
      <c r="S32" s="29">
        <f t="shared" si="8"/>
        <v>-111416.13333333335</v>
      </c>
      <c r="T32" s="45">
        <f t="shared" si="6"/>
        <v>0.10224096169608916</v>
      </c>
    </row>
    <row r="33" spans="2:20" x14ac:dyDescent="0.35">
      <c r="B33" s="32" t="s">
        <v>16</v>
      </c>
      <c r="C33" s="11">
        <v>-56700</v>
      </c>
      <c r="D33" s="45">
        <f t="shared" si="4"/>
        <v>3.3278807738291227E-2</v>
      </c>
      <c r="E33" s="6"/>
      <c r="F33" s="29">
        <f>$C$33/12</f>
        <v>-4725</v>
      </c>
      <c r="G33" s="29">
        <f t="shared" ref="G33:Q33" si="13">$C$33/12</f>
        <v>-4725</v>
      </c>
      <c r="H33" s="29">
        <f t="shared" si="13"/>
        <v>-4725</v>
      </c>
      <c r="I33" s="29">
        <f t="shared" si="13"/>
        <v>-4725</v>
      </c>
      <c r="J33" s="29">
        <f t="shared" si="13"/>
        <v>-4725</v>
      </c>
      <c r="K33" s="29">
        <f t="shared" si="13"/>
        <v>-4725</v>
      </c>
      <c r="L33" s="29">
        <f t="shared" si="13"/>
        <v>-4725</v>
      </c>
      <c r="M33" s="29">
        <f t="shared" si="13"/>
        <v>-4725</v>
      </c>
      <c r="N33" s="29">
        <f t="shared" si="13"/>
        <v>-4725</v>
      </c>
      <c r="O33" s="29">
        <f t="shared" si="13"/>
        <v>-4725</v>
      </c>
      <c r="P33" s="29">
        <f t="shared" si="13"/>
        <v>-4725</v>
      </c>
      <c r="Q33" s="29">
        <f t="shared" si="13"/>
        <v>-4725</v>
      </c>
      <c r="R33" s="30"/>
      <c r="S33" s="29">
        <f t="shared" si="8"/>
        <v>-56700</v>
      </c>
      <c r="T33" s="45">
        <f t="shared" si="6"/>
        <v>5.2030727999011414E-2</v>
      </c>
    </row>
    <row r="34" spans="2:20" s="1" customFormat="1" x14ac:dyDescent="0.35">
      <c r="B34" s="33" t="s">
        <v>3</v>
      </c>
      <c r="C34" s="27">
        <f>C23+C26</f>
        <v>556354</v>
      </c>
      <c r="D34" s="47">
        <f>C34/$C$23</f>
        <v>0.32653964374654815</v>
      </c>
      <c r="E34" s="4"/>
      <c r="F34" s="27">
        <f>F23+F26</f>
        <v>46362.833333333328</v>
      </c>
      <c r="G34" s="27">
        <f t="shared" ref="G34:S34" si="14">G23+G26</f>
        <v>46362.833333333328</v>
      </c>
      <c r="H34" s="27">
        <f t="shared" si="14"/>
        <v>26731.794160009435</v>
      </c>
      <c r="I34" s="27">
        <f t="shared" si="14"/>
        <v>2924.2583333333387</v>
      </c>
      <c r="J34" s="27">
        <f t="shared" si="14"/>
        <v>3664.754166666673</v>
      </c>
      <c r="K34" s="27">
        <f t="shared" si="14"/>
        <v>-7565.1375000000044</v>
      </c>
      <c r="L34" s="27">
        <f t="shared" si="14"/>
        <v>2876.9708333333401</v>
      </c>
      <c r="M34" s="27">
        <f t="shared" si="14"/>
        <v>2136.4750000000058</v>
      </c>
      <c r="N34" s="27">
        <f t="shared" si="14"/>
        <v>-9786.6250000000146</v>
      </c>
      <c r="O34" s="27">
        <f t="shared" si="14"/>
        <v>18288.104166666672</v>
      </c>
      <c r="P34" s="27">
        <f t="shared" si="14"/>
        <v>46362.833333333328</v>
      </c>
      <c r="Q34" s="27">
        <f t="shared" si="14"/>
        <v>46362.833333333328</v>
      </c>
      <c r="R34" s="28"/>
      <c r="S34" s="27">
        <f t="shared" si="14"/>
        <v>224721.9274933429</v>
      </c>
      <c r="T34" s="47">
        <f>S34/$C$23</f>
        <v>0.13189555237441236</v>
      </c>
    </row>
    <row r="35" spans="2:20" x14ac:dyDescent="0.35">
      <c r="B35" s="35" t="s">
        <v>16</v>
      </c>
      <c r="C35" s="29">
        <f>C33*-1</f>
        <v>56700</v>
      </c>
      <c r="D35" s="12"/>
      <c r="E35" s="6"/>
      <c r="F35" s="29">
        <f>$C$35/12</f>
        <v>4725</v>
      </c>
      <c r="G35" s="29">
        <f t="shared" ref="G35:Q35" si="15">$C$35/12</f>
        <v>4725</v>
      </c>
      <c r="H35" s="29">
        <f t="shared" si="15"/>
        <v>4725</v>
      </c>
      <c r="I35" s="29">
        <f t="shared" si="15"/>
        <v>4725</v>
      </c>
      <c r="J35" s="29">
        <f t="shared" si="15"/>
        <v>4725</v>
      </c>
      <c r="K35" s="29">
        <f t="shared" si="15"/>
        <v>4725</v>
      </c>
      <c r="L35" s="29">
        <f t="shared" si="15"/>
        <v>4725</v>
      </c>
      <c r="M35" s="29">
        <f t="shared" si="15"/>
        <v>4725</v>
      </c>
      <c r="N35" s="29">
        <f t="shared" si="15"/>
        <v>4725</v>
      </c>
      <c r="O35" s="29">
        <f t="shared" si="15"/>
        <v>4725</v>
      </c>
      <c r="P35" s="29">
        <f t="shared" si="15"/>
        <v>4725</v>
      </c>
      <c r="Q35" s="29">
        <f t="shared" si="15"/>
        <v>4725</v>
      </c>
      <c r="R35" s="30"/>
      <c r="S35" s="29">
        <f>SUM(F35:Q35)</f>
        <v>56700</v>
      </c>
      <c r="T35" s="6"/>
    </row>
    <row r="36" spans="2:20" s="1" customFormat="1" x14ac:dyDescent="0.35">
      <c r="B36" s="33" t="s">
        <v>4</v>
      </c>
      <c r="C36" s="27">
        <f>C34+C35</f>
        <v>613054</v>
      </c>
      <c r="D36" s="14"/>
      <c r="E36" s="4"/>
      <c r="F36" s="27">
        <f>F34+F35</f>
        <v>51087.833333333328</v>
      </c>
      <c r="G36" s="27">
        <f t="shared" ref="G36:S36" si="16">G34+G35</f>
        <v>51087.833333333328</v>
      </c>
      <c r="H36" s="27">
        <f t="shared" si="16"/>
        <v>31456.794160009435</v>
      </c>
      <c r="I36" s="27">
        <f t="shared" si="16"/>
        <v>7649.2583333333387</v>
      </c>
      <c r="J36" s="27">
        <f t="shared" si="16"/>
        <v>8389.754166666673</v>
      </c>
      <c r="K36" s="27">
        <f t="shared" si="16"/>
        <v>-2840.1375000000044</v>
      </c>
      <c r="L36" s="27">
        <f t="shared" si="16"/>
        <v>7601.9708333333401</v>
      </c>
      <c r="M36" s="27">
        <f t="shared" si="16"/>
        <v>6861.4750000000058</v>
      </c>
      <c r="N36" s="27">
        <f t="shared" si="16"/>
        <v>-5061.6250000000146</v>
      </c>
      <c r="O36" s="27">
        <f t="shared" si="16"/>
        <v>23013.104166666672</v>
      </c>
      <c r="P36" s="27">
        <f t="shared" si="16"/>
        <v>51087.833333333328</v>
      </c>
      <c r="Q36" s="27">
        <f t="shared" si="16"/>
        <v>51087.833333333328</v>
      </c>
      <c r="R36" s="28"/>
      <c r="S36" s="27">
        <f t="shared" si="16"/>
        <v>281421.9274933429</v>
      </c>
      <c r="T36" s="4"/>
    </row>
    <row r="37" spans="2:20" x14ac:dyDescent="0.35">
      <c r="B37" s="35" t="s">
        <v>5</v>
      </c>
      <c r="C37" s="11">
        <v>-25000</v>
      </c>
      <c r="D37" s="13"/>
      <c r="E37" s="6"/>
      <c r="F37" s="29">
        <f t="shared" ref="F37:Q38" si="17">F16</f>
        <v>0</v>
      </c>
      <c r="G37" s="29">
        <f t="shared" si="17"/>
        <v>0</v>
      </c>
      <c r="H37" s="29">
        <f t="shared" si="17"/>
        <v>0</v>
      </c>
      <c r="I37" s="29">
        <f t="shared" si="17"/>
        <v>0</v>
      </c>
      <c r="J37" s="29">
        <f t="shared" si="17"/>
        <v>0</v>
      </c>
      <c r="K37" s="29">
        <f t="shared" si="17"/>
        <v>0</v>
      </c>
      <c r="L37" s="29">
        <f t="shared" si="17"/>
        <v>0</v>
      </c>
      <c r="M37" s="29">
        <f t="shared" si="17"/>
        <v>0</v>
      </c>
      <c r="N37" s="29">
        <f t="shared" si="17"/>
        <v>0</v>
      </c>
      <c r="O37" s="29">
        <f t="shared" si="17"/>
        <v>0</v>
      </c>
      <c r="P37" s="29">
        <f t="shared" si="17"/>
        <v>0</v>
      </c>
      <c r="Q37" s="29">
        <f t="shared" si="17"/>
        <v>0</v>
      </c>
      <c r="R37" s="30"/>
      <c r="S37" s="29">
        <f t="shared" ref="S37:S45" si="18">SUM(F37:Q37)</f>
        <v>0</v>
      </c>
      <c r="T37" s="6"/>
    </row>
    <row r="38" spans="2:20" x14ac:dyDescent="0.35">
      <c r="B38" s="35" t="s">
        <v>6</v>
      </c>
      <c r="C38" s="11"/>
      <c r="D38" s="13"/>
      <c r="E38" s="6"/>
      <c r="F38" s="29">
        <f>F17</f>
        <v>0</v>
      </c>
      <c r="G38" s="29">
        <f t="shared" si="17"/>
        <v>0</v>
      </c>
      <c r="H38" s="29">
        <f t="shared" si="17"/>
        <v>0</v>
      </c>
      <c r="I38" s="29">
        <f t="shared" si="17"/>
        <v>0</v>
      </c>
      <c r="J38" s="29">
        <f t="shared" si="17"/>
        <v>0</v>
      </c>
      <c r="K38" s="29">
        <f t="shared" si="17"/>
        <v>0</v>
      </c>
      <c r="L38" s="29">
        <f t="shared" si="17"/>
        <v>0</v>
      </c>
      <c r="M38" s="29">
        <f t="shared" si="17"/>
        <v>0</v>
      </c>
      <c r="N38" s="29">
        <f t="shared" si="17"/>
        <v>0</v>
      </c>
      <c r="O38" s="29">
        <f t="shared" si="17"/>
        <v>0</v>
      </c>
      <c r="P38" s="29">
        <f t="shared" si="17"/>
        <v>0</v>
      </c>
      <c r="Q38" s="29">
        <f t="shared" si="17"/>
        <v>0</v>
      </c>
      <c r="R38" s="30"/>
      <c r="S38" s="29">
        <f t="shared" si="18"/>
        <v>0</v>
      </c>
      <c r="T38" s="6"/>
    </row>
    <row r="39" spans="2:20" x14ac:dyDescent="0.35">
      <c r="B39" s="35" t="s">
        <v>7</v>
      </c>
      <c r="C39" s="11">
        <v>-24000</v>
      </c>
      <c r="D39" s="13"/>
      <c r="E39" s="6"/>
      <c r="F39" s="29">
        <f t="shared" ref="F39:Q39" si="19">$C$39/12+($C$39/12*F11)</f>
        <v>-2000</v>
      </c>
      <c r="G39" s="29">
        <f t="shared" si="19"/>
        <v>-2000</v>
      </c>
      <c r="H39" s="29">
        <f t="shared" si="19"/>
        <v>-2000</v>
      </c>
      <c r="I39" s="29">
        <f t="shared" si="19"/>
        <v>-1000</v>
      </c>
      <c r="J39" s="29">
        <f t="shared" si="19"/>
        <v>-1000</v>
      </c>
      <c r="K39" s="29">
        <f t="shared" si="19"/>
        <v>-1000</v>
      </c>
      <c r="L39" s="29">
        <f t="shared" si="19"/>
        <v>-1000</v>
      </c>
      <c r="M39" s="29">
        <f t="shared" si="19"/>
        <v>-1000</v>
      </c>
      <c r="N39" s="29">
        <f t="shared" si="19"/>
        <v>-1000</v>
      </c>
      <c r="O39" s="29">
        <f t="shared" si="19"/>
        <v>-2000</v>
      </c>
      <c r="P39" s="29">
        <f t="shared" si="19"/>
        <v>-2000</v>
      </c>
      <c r="Q39" s="29">
        <f t="shared" si="19"/>
        <v>-2000</v>
      </c>
      <c r="R39" s="30"/>
      <c r="S39" s="29">
        <f t="shared" si="18"/>
        <v>-18000</v>
      </c>
      <c r="T39" s="6"/>
    </row>
    <row r="40" spans="2:20" x14ac:dyDescent="0.35">
      <c r="B40" s="35" t="s">
        <v>8</v>
      </c>
      <c r="C40" s="11"/>
      <c r="D40" s="13"/>
      <c r="E40" s="6"/>
      <c r="F40" s="29">
        <f t="shared" ref="F40:Q40" si="20">F18</f>
        <v>0</v>
      </c>
      <c r="G40" s="29">
        <f t="shared" si="20"/>
        <v>0</v>
      </c>
      <c r="H40" s="29">
        <f t="shared" si="20"/>
        <v>0</v>
      </c>
      <c r="I40" s="29">
        <f t="shared" si="20"/>
        <v>0</v>
      </c>
      <c r="J40" s="29">
        <f t="shared" si="20"/>
        <v>0</v>
      </c>
      <c r="K40" s="29">
        <f t="shared" si="20"/>
        <v>0</v>
      </c>
      <c r="L40" s="29">
        <f t="shared" si="20"/>
        <v>0</v>
      </c>
      <c r="M40" s="29">
        <f t="shared" si="20"/>
        <v>0</v>
      </c>
      <c r="N40" s="29">
        <f t="shared" si="20"/>
        <v>0</v>
      </c>
      <c r="O40" s="29">
        <f t="shared" si="20"/>
        <v>0</v>
      </c>
      <c r="P40" s="29">
        <f t="shared" si="20"/>
        <v>0</v>
      </c>
      <c r="Q40" s="29">
        <f t="shared" si="20"/>
        <v>0</v>
      </c>
      <c r="R40" s="30"/>
      <c r="S40" s="29">
        <f t="shared" si="18"/>
        <v>0</v>
      </c>
      <c r="T40" s="6"/>
    </row>
    <row r="41" spans="2:20" s="1" customFormat="1" x14ac:dyDescent="0.35">
      <c r="B41" s="33" t="s">
        <v>48</v>
      </c>
      <c r="C41" s="27">
        <f>C36+C37+C38+C39+C40</f>
        <v>564054</v>
      </c>
      <c r="D41" s="14"/>
      <c r="E41" s="4"/>
      <c r="F41" s="27">
        <f>F36+F37+F38+F39+F40</f>
        <v>49087.833333333328</v>
      </c>
      <c r="G41" s="27">
        <f t="shared" ref="G41:S41" si="21">G36+G37+G38+G39+G40</f>
        <v>49087.833333333328</v>
      </c>
      <c r="H41" s="27">
        <f t="shared" si="21"/>
        <v>29456.794160009435</v>
      </c>
      <c r="I41" s="27">
        <f t="shared" si="21"/>
        <v>6649.2583333333387</v>
      </c>
      <c r="J41" s="27">
        <f t="shared" si="21"/>
        <v>7389.754166666673</v>
      </c>
      <c r="K41" s="27">
        <f t="shared" si="21"/>
        <v>-3840.1375000000044</v>
      </c>
      <c r="L41" s="27">
        <f t="shared" si="21"/>
        <v>6601.9708333333401</v>
      </c>
      <c r="M41" s="27">
        <f t="shared" si="21"/>
        <v>5861.4750000000058</v>
      </c>
      <c r="N41" s="27">
        <f t="shared" si="21"/>
        <v>-6061.6250000000146</v>
      </c>
      <c r="O41" s="27">
        <f t="shared" si="21"/>
        <v>21013.104166666672</v>
      </c>
      <c r="P41" s="27">
        <f t="shared" si="21"/>
        <v>49087.833333333328</v>
      </c>
      <c r="Q41" s="27">
        <f t="shared" si="21"/>
        <v>49087.833333333328</v>
      </c>
      <c r="R41" s="28"/>
      <c r="S41" s="27">
        <f t="shared" si="21"/>
        <v>263421.9274933429</v>
      </c>
      <c r="T41" s="4"/>
    </row>
    <row r="42" spans="2:20" x14ac:dyDescent="0.35">
      <c r="B42" s="35" t="s">
        <v>18</v>
      </c>
      <c r="C42" s="11">
        <f>0.4*C41*-1</f>
        <v>-225621.6</v>
      </c>
      <c r="D42" s="13"/>
      <c r="E42" s="6"/>
      <c r="F42" s="29">
        <f>F12</f>
        <v>0</v>
      </c>
      <c r="G42" s="29">
        <f>G12</f>
        <v>0</v>
      </c>
      <c r="H42" s="29">
        <f>$C$42/4+($C$42/4*H12)</f>
        <v>-56405.4</v>
      </c>
      <c r="I42" s="29">
        <f>I12</f>
        <v>0</v>
      </c>
      <c r="J42" s="29">
        <f>J12</f>
        <v>0</v>
      </c>
      <c r="K42" s="29">
        <f>$C$42/4+($C$42/4*K12)</f>
        <v>0</v>
      </c>
      <c r="L42" s="29">
        <f>L12</f>
        <v>0</v>
      </c>
      <c r="M42" s="29">
        <f>M12</f>
        <v>0</v>
      </c>
      <c r="N42" s="29">
        <f>$C$42/4+($C$42/4*N12)</f>
        <v>0</v>
      </c>
      <c r="O42" s="29">
        <f>O12</f>
        <v>0</v>
      </c>
      <c r="P42" s="29">
        <f>P12</f>
        <v>0</v>
      </c>
      <c r="Q42" s="29">
        <f>$C$42/4+($C$42/4*Q12)</f>
        <v>0</v>
      </c>
      <c r="R42" s="30"/>
      <c r="S42" s="29">
        <f t="shared" si="18"/>
        <v>-56405.4</v>
      </c>
      <c r="T42" s="6"/>
    </row>
    <row r="43" spans="2:20" s="1" customFormat="1" x14ac:dyDescent="0.35">
      <c r="B43" s="33" t="s">
        <v>49</v>
      </c>
      <c r="C43" s="27">
        <f>C41+C42</f>
        <v>338432.4</v>
      </c>
      <c r="D43" s="14"/>
      <c r="E43" s="4"/>
      <c r="F43" s="27">
        <f>F41+F42</f>
        <v>49087.833333333328</v>
      </c>
      <c r="G43" s="27">
        <f t="shared" ref="G43:Q43" si="22">G41+G42</f>
        <v>49087.833333333328</v>
      </c>
      <c r="H43" s="27">
        <f t="shared" si="22"/>
        <v>-26948.605839990567</v>
      </c>
      <c r="I43" s="27">
        <f t="shared" si="22"/>
        <v>6649.2583333333387</v>
      </c>
      <c r="J43" s="27">
        <f t="shared" si="22"/>
        <v>7389.754166666673</v>
      </c>
      <c r="K43" s="27">
        <f t="shared" si="22"/>
        <v>-3840.1375000000044</v>
      </c>
      <c r="L43" s="27">
        <f t="shared" si="22"/>
        <v>6601.9708333333401</v>
      </c>
      <c r="M43" s="27">
        <f t="shared" si="22"/>
        <v>5861.4750000000058</v>
      </c>
      <c r="N43" s="27">
        <f t="shared" si="22"/>
        <v>-6061.6250000000146</v>
      </c>
      <c r="O43" s="27">
        <f t="shared" si="22"/>
        <v>21013.104166666672</v>
      </c>
      <c r="P43" s="27">
        <f t="shared" si="22"/>
        <v>49087.833333333328</v>
      </c>
      <c r="Q43" s="27">
        <f t="shared" si="22"/>
        <v>49087.833333333328</v>
      </c>
      <c r="R43" s="28"/>
      <c r="S43" s="27">
        <f>S41+S42</f>
        <v>207016.5274933429</v>
      </c>
      <c r="T43" s="4"/>
    </row>
    <row r="44" spans="2:20" x14ac:dyDescent="0.35">
      <c r="B44" s="35" t="s">
        <v>9</v>
      </c>
      <c r="C44" s="11">
        <f>-7105*2</f>
        <v>-14210</v>
      </c>
      <c r="D44" s="13"/>
      <c r="E44" s="6"/>
      <c r="F44" s="29">
        <f>$C$44/12</f>
        <v>-1184.1666666666667</v>
      </c>
      <c r="G44" s="29">
        <f t="shared" ref="G44:Q44" si="23">$C$44/12</f>
        <v>-1184.1666666666667</v>
      </c>
      <c r="H44" s="29">
        <f t="shared" si="23"/>
        <v>-1184.1666666666667</v>
      </c>
      <c r="I44" s="29">
        <f t="shared" si="23"/>
        <v>-1184.1666666666667</v>
      </c>
      <c r="J44" s="29">
        <f t="shared" si="23"/>
        <v>-1184.1666666666667</v>
      </c>
      <c r="K44" s="29">
        <f t="shared" si="23"/>
        <v>-1184.1666666666667</v>
      </c>
      <c r="L44" s="29">
        <f t="shared" si="23"/>
        <v>-1184.1666666666667</v>
      </c>
      <c r="M44" s="29">
        <f t="shared" si="23"/>
        <v>-1184.1666666666667</v>
      </c>
      <c r="N44" s="29">
        <f t="shared" si="23"/>
        <v>-1184.1666666666667</v>
      </c>
      <c r="O44" s="29">
        <f t="shared" si="23"/>
        <v>-1184.1666666666667</v>
      </c>
      <c r="P44" s="29">
        <f t="shared" si="23"/>
        <v>-1184.1666666666667</v>
      </c>
      <c r="Q44" s="29">
        <f t="shared" si="23"/>
        <v>-1184.1666666666667</v>
      </c>
      <c r="R44" s="30"/>
      <c r="S44" s="29">
        <f t="shared" si="18"/>
        <v>-14209.999999999998</v>
      </c>
      <c r="T44" s="6"/>
    </row>
    <row r="45" spans="2:20" x14ac:dyDescent="0.35">
      <c r="B45" s="35" t="s">
        <v>58</v>
      </c>
      <c r="C45" s="11">
        <f>-26989*2</f>
        <v>-53978</v>
      </c>
      <c r="D45" s="13"/>
      <c r="E45" s="6"/>
      <c r="F45" s="29">
        <f t="shared" ref="F45:Q45" si="24">($C$45/12)+($C$45/12*F13)</f>
        <v>-4498.166666666667</v>
      </c>
      <c r="G45" s="29">
        <f t="shared" si="24"/>
        <v>-4498.166666666667</v>
      </c>
      <c r="H45" s="29">
        <f t="shared" si="24"/>
        <v>-4498.166666666667</v>
      </c>
      <c r="I45" s="29">
        <f t="shared" si="24"/>
        <v>-4498.166666666667</v>
      </c>
      <c r="J45" s="29">
        <f t="shared" si="24"/>
        <v>-4498.166666666667</v>
      </c>
      <c r="K45" s="29">
        <f t="shared" si="24"/>
        <v>-4498.166666666667</v>
      </c>
      <c r="L45" s="29">
        <f t="shared" si="24"/>
        <v>-4498.166666666667</v>
      </c>
      <c r="M45" s="29">
        <f t="shared" si="24"/>
        <v>-4498.166666666667</v>
      </c>
      <c r="N45" s="29">
        <f t="shared" si="24"/>
        <v>-4498.166666666667</v>
      </c>
      <c r="O45" s="29">
        <f t="shared" si="24"/>
        <v>-4498.166666666667</v>
      </c>
      <c r="P45" s="29">
        <f t="shared" si="24"/>
        <v>-4498.166666666667</v>
      </c>
      <c r="Q45" s="29">
        <f t="shared" si="24"/>
        <v>-4498.166666666667</v>
      </c>
      <c r="R45" s="30"/>
      <c r="S45" s="29">
        <f t="shared" si="18"/>
        <v>-53977.999999999993</v>
      </c>
      <c r="T45" s="6"/>
    </row>
    <row r="46" spans="2:20" s="1" customFormat="1" x14ac:dyDescent="0.35">
      <c r="B46" s="33" t="s">
        <v>59</v>
      </c>
      <c r="C46" s="27">
        <f>C43+C44+C45</f>
        <v>270244.40000000002</v>
      </c>
      <c r="D46" s="14"/>
      <c r="E46" s="4"/>
      <c r="F46" s="27">
        <f>F43+F44+F45</f>
        <v>43405.5</v>
      </c>
      <c r="G46" s="27">
        <f t="shared" ref="G46:Q46" si="25">G43+G44+G45</f>
        <v>43405.5</v>
      </c>
      <c r="H46" s="27">
        <f t="shared" si="25"/>
        <v>-32630.939173323903</v>
      </c>
      <c r="I46" s="27">
        <f t="shared" si="25"/>
        <v>966.92500000000473</v>
      </c>
      <c r="J46" s="27">
        <f t="shared" si="25"/>
        <v>1707.420833333339</v>
      </c>
      <c r="K46" s="27">
        <f t="shared" si="25"/>
        <v>-9522.4708333333383</v>
      </c>
      <c r="L46" s="27">
        <f t="shared" si="25"/>
        <v>919.63750000000618</v>
      </c>
      <c r="M46" s="27">
        <f t="shared" si="25"/>
        <v>179.14166666667188</v>
      </c>
      <c r="N46" s="27">
        <f t="shared" si="25"/>
        <v>-11743.958333333348</v>
      </c>
      <c r="O46" s="27">
        <f t="shared" si="25"/>
        <v>15330.770833333336</v>
      </c>
      <c r="P46" s="27">
        <f t="shared" si="25"/>
        <v>43405.5</v>
      </c>
      <c r="Q46" s="27">
        <f t="shared" si="25"/>
        <v>43405.5</v>
      </c>
      <c r="R46" s="28"/>
      <c r="S46" s="27">
        <f>S43+S44+S45</f>
        <v>138828.5274933429</v>
      </c>
      <c r="T46" s="4"/>
    </row>
    <row r="47" spans="2:20" x14ac:dyDescent="0.35">
      <c r="B47" s="35" t="s">
        <v>10</v>
      </c>
      <c r="C47" s="11">
        <v>-240000</v>
      </c>
      <c r="D47" s="13"/>
      <c r="E47" s="6"/>
      <c r="F47" s="29">
        <f t="shared" ref="F47:Q47" si="26">F19</f>
        <v>-20000</v>
      </c>
      <c r="G47" s="29">
        <f t="shared" si="26"/>
        <v>-20000</v>
      </c>
      <c r="H47" s="29">
        <f t="shared" si="26"/>
        <v>-20000</v>
      </c>
      <c r="I47" s="29">
        <f t="shared" si="26"/>
        <v>-20000</v>
      </c>
      <c r="J47" s="29">
        <f t="shared" si="26"/>
        <v>-20000</v>
      </c>
      <c r="K47" s="29">
        <f t="shared" si="26"/>
        <v>-20000</v>
      </c>
      <c r="L47" s="29">
        <f t="shared" si="26"/>
        <v>-20000</v>
      </c>
      <c r="M47" s="29">
        <f t="shared" si="26"/>
        <v>-20000</v>
      </c>
      <c r="N47" s="29">
        <f t="shared" si="26"/>
        <v>-20000</v>
      </c>
      <c r="O47" s="29">
        <f t="shared" si="26"/>
        <v>-20000</v>
      </c>
      <c r="P47" s="29">
        <f t="shared" si="26"/>
        <v>-20000</v>
      </c>
      <c r="Q47" s="29">
        <f t="shared" si="26"/>
        <v>-20000</v>
      </c>
      <c r="R47" s="30"/>
      <c r="S47" s="29">
        <f>SUM(F47:Q47)</f>
        <v>-240000</v>
      </c>
      <c r="T47" s="6"/>
    </row>
    <row r="48" spans="2:20" s="1" customFormat="1" x14ac:dyDescent="0.35">
      <c r="B48" s="36" t="s">
        <v>60</v>
      </c>
      <c r="C48" s="31">
        <f>C46+C47</f>
        <v>30244.400000000023</v>
      </c>
      <c r="D48" s="10"/>
      <c r="E48" s="4"/>
      <c r="F48" s="31">
        <f>F46+F47</f>
        <v>23405.5</v>
      </c>
      <c r="G48" s="31">
        <f t="shared" ref="G48:Q48" si="27">G46+G47</f>
        <v>23405.5</v>
      </c>
      <c r="H48" s="31">
        <f t="shared" si="27"/>
        <v>-52630.939173323903</v>
      </c>
      <c r="I48" s="31">
        <f t="shared" si="27"/>
        <v>-19033.074999999997</v>
      </c>
      <c r="J48" s="31">
        <f t="shared" si="27"/>
        <v>-18292.579166666663</v>
      </c>
      <c r="K48" s="31">
        <f t="shared" si="27"/>
        <v>-29522.47083333334</v>
      </c>
      <c r="L48" s="31">
        <f t="shared" si="27"/>
        <v>-19080.362499999996</v>
      </c>
      <c r="M48" s="31">
        <f t="shared" si="27"/>
        <v>-19820.85833333333</v>
      </c>
      <c r="N48" s="31">
        <f t="shared" si="27"/>
        <v>-31743.95833333335</v>
      </c>
      <c r="O48" s="31">
        <f t="shared" si="27"/>
        <v>-4669.2291666666642</v>
      </c>
      <c r="P48" s="31">
        <f t="shared" si="27"/>
        <v>23405.5</v>
      </c>
      <c r="Q48" s="31">
        <f t="shared" si="27"/>
        <v>23405.5</v>
      </c>
      <c r="R48" s="28"/>
      <c r="S48" s="31">
        <f>S46+S47</f>
        <v>-101171.4725066571</v>
      </c>
      <c r="T48" s="4"/>
    </row>
    <row r="49" spans="2:31" ht="8" customHeight="1" x14ac:dyDescent="0.35">
      <c r="B49" s="6"/>
      <c r="C49" s="6"/>
      <c r="D49" s="7"/>
      <c r="E49" s="6"/>
      <c r="F49" s="58"/>
      <c r="G49" s="58"/>
      <c r="H49" s="58"/>
      <c r="I49" s="58"/>
      <c r="J49" s="58"/>
      <c r="K49" s="58"/>
      <c r="L49" s="58"/>
      <c r="M49" s="58"/>
      <c r="N49" s="58"/>
      <c r="O49" s="58"/>
      <c r="P49" s="58"/>
      <c r="Q49" s="58"/>
      <c r="R49" s="6"/>
      <c r="S49" s="6"/>
      <c r="T49" s="6"/>
    </row>
    <row r="50" spans="2:31" s="1" customFormat="1" x14ac:dyDescent="0.35">
      <c r="B50" s="33" t="s">
        <v>19</v>
      </c>
      <c r="C50" s="27"/>
      <c r="D50" s="10"/>
      <c r="E50" s="4"/>
      <c r="F50" s="15"/>
      <c r="G50" s="15"/>
      <c r="H50" s="15"/>
      <c r="I50" s="15"/>
      <c r="J50" s="15"/>
      <c r="K50" s="15"/>
      <c r="L50" s="15"/>
      <c r="M50" s="15"/>
      <c r="N50" s="15"/>
      <c r="O50" s="15"/>
      <c r="P50" s="15"/>
      <c r="Q50" s="15"/>
      <c r="R50" s="4"/>
      <c r="S50" s="9"/>
      <c r="T50" s="4"/>
    </row>
    <row r="51" spans="2:31" ht="8" customHeight="1" x14ac:dyDescent="0.35">
      <c r="B51" s="6"/>
      <c r="C51" s="6"/>
      <c r="D51" s="7"/>
      <c r="E51" s="6"/>
      <c r="F51" s="30"/>
      <c r="G51" s="30"/>
      <c r="H51" s="30"/>
      <c r="I51" s="30"/>
      <c r="J51" s="30"/>
      <c r="K51" s="30"/>
      <c r="L51" s="30"/>
      <c r="M51" s="30"/>
      <c r="N51" s="30"/>
      <c r="O51" s="30"/>
      <c r="P51" s="30"/>
      <c r="Q51" s="30"/>
      <c r="R51" s="30"/>
      <c r="S51" s="30"/>
      <c r="T51" s="6"/>
    </row>
    <row r="52" spans="2:31" s="1" customFormat="1" x14ac:dyDescent="0.35">
      <c r="B52" s="37" t="s">
        <v>60</v>
      </c>
      <c r="C52" s="38"/>
      <c r="D52" s="39"/>
      <c r="E52" s="28"/>
      <c r="F52" s="38">
        <f>F48+F50</f>
        <v>23405.5</v>
      </c>
      <c r="G52" s="38">
        <f t="shared" ref="G52:Q52" si="28">G48+G50</f>
        <v>23405.5</v>
      </c>
      <c r="H52" s="38">
        <f t="shared" si="28"/>
        <v>-52630.939173323903</v>
      </c>
      <c r="I52" s="38">
        <f t="shared" si="28"/>
        <v>-19033.074999999997</v>
      </c>
      <c r="J52" s="38">
        <f t="shared" si="28"/>
        <v>-18292.579166666663</v>
      </c>
      <c r="K52" s="38">
        <f t="shared" si="28"/>
        <v>-29522.47083333334</v>
      </c>
      <c r="L52" s="38">
        <f t="shared" si="28"/>
        <v>-19080.362499999996</v>
      </c>
      <c r="M52" s="38">
        <f t="shared" si="28"/>
        <v>-19820.85833333333</v>
      </c>
      <c r="N52" s="38">
        <f t="shared" si="28"/>
        <v>-31743.95833333335</v>
      </c>
      <c r="O52" s="38">
        <f t="shared" si="28"/>
        <v>-4669.2291666666642</v>
      </c>
      <c r="P52" s="38">
        <f t="shared" si="28"/>
        <v>23405.5</v>
      </c>
      <c r="Q52" s="38">
        <f t="shared" si="28"/>
        <v>23405.5</v>
      </c>
      <c r="R52" s="28"/>
      <c r="S52" s="38">
        <f>SUM(F52:Q52)</f>
        <v>-101171.47250665724</v>
      </c>
      <c r="T52" s="4"/>
    </row>
    <row r="53" spans="2:31" ht="8" customHeight="1" x14ac:dyDescent="0.35">
      <c r="D53" s="3"/>
      <c r="S53" s="40"/>
    </row>
    <row r="54" spans="2:31" s="1" customFormat="1" x14ac:dyDescent="0.35">
      <c r="B54" s="33" t="s">
        <v>20</v>
      </c>
      <c r="C54" s="57">
        <v>64675</v>
      </c>
      <c r="D54" s="14"/>
      <c r="E54" s="4"/>
      <c r="F54" s="27">
        <f>C54</f>
        <v>64675</v>
      </c>
      <c r="G54" s="27">
        <f>F56</f>
        <v>88080.5</v>
      </c>
      <c r="H54" s="27">
        <f t="shared" ref="H54:Q54" si="29">G56</f>
        <v>111486</v>
      </c>
      <c r="I54" s="27">
        <f t="shared" si="29"/>
        <v>58855.060826676097</v>
      </c>
      <c r="J54" s="27">
        <f t="shared" si="29"/>
        <v>39821.9858266761</v>
      </c>
      <c r="K54" s="27">
        <f t="shared" si="29"/>
        <v>21529.406660009437</v>
      </c>
      <c r="L54" s="27">
        <f t="shared" si="29"/>
        <v>-7993.0641733239027</v>
      </c>
      <c r="M54" s="27">
        <f t="shared" si="29"/>
        <v>-27073.426673323898</v>
      </c>
      <c r="N54" s="27">
        <f t="shared" si="29"/>
        <v>-46894.285006657228</v>
      </c>
      <c r="O54" s="27">
        <f t="shared" si="29"/>
        <v>-78638.243339990586</v>
      </c>
      <c r="P54" s="27">
        <f t="shared" si="29"/>
        <v>-83307.472506657243</v>
      </c>
      <c r="Q54" s="27">
        <f t="shared" si="29"/>
        <v>-59901.972506657243</v>
      </c>
      <c r="R54" s="28"/>
      <c r="S54" s="41"/>
      <c r="T54" s="4"/>
    </row>
    <row r="55" spans="2:31" s="1" customFormat="1" x14ac:dyDescent="0.35">
      <c r="B55" s="48" t="s">
        <v>21</v>
      </c>
      <c r="C55" s="49"/>
      <c r="D55" s="10"/>
      <c r="E55" s="4"/>
      <c r="F55" s="29">
        <f>F52</f>
        <v>23405.5</v>
      </c>
      <c r="G55" s="29">
        <f t="shared" ref="G55:Q55" si="30">G52</f>
        <v>23405.5</v>
      </c>
      <c r="H55" s="29">
        <f t="shared" si="30"/>
        <v>-52630.939173323903</v>
      </c>
      <c r="I55" s="29">
        <f t="shared" si="30"/>
        <v>-19033.074999999997</v>
      </c>
      <c r="J55" s="29">
        <f t="shared" si="30"/>
        <v>-18292.579166666663</v>
      </c>
      <c r="K55" s="29">
        <f t="shared" si="30"/>
        <v>-29522.47083333334</v>
      </c>
      <c r="L55" s="29">
        <f t="shared" si="30"/>
        <v>-19080.362499999996</v>
      </c>
      <c r="M55" s="29">
        <f t="shared" si="30"/>
        <v>-19820.85833333333</v>
      </c>
      <c r="N55" s="29">
        <f t="shared" si="30"/>
        <v>-31743.95833333335</v>
      </c>
      <c r="O55" s="29">
        <f t="shared" si="30"/>
        <v>-4669.2291666666642</v>
      </c>
      <c r="P55" s="29">
        <f t="shared" si="30"/>
        <v>23405.5</v>
      </c>
      <c r="Q55" s="29">
        <f t="shared" si="30"/>
        <v>23405.5</v>
      </c>
      <c r="R55" s="28"/>
      <c r="S55" s="41"/>
      <c r="T55" s="4"/>
    </row>
    <row r="56" spans="2:31" s="1" customFormat="1" x14ac:dyDescent="0.35">
      <c r="B56" s="33" t="s">
        <v>22</v>
      </c>
      <c r="C56" s="27"/>
      <c r="D56" s="14"/>
      <c r="E56" s="4"/>
      <c r="F56" s="27">
        <f>F54+F55</f>
        <v>88080.5</v>
      </c>
      <c r="G56" s="27">
        <f>G54+G55</f>
        <v>111486</v>
      </c>
      <c r="H56" s="27">
        <f t="shared" ref="H56:Q56" si="31">H54+H55</f>
        <v>58855.060826676097</v>
      </c>
      <c r="I56" s="27">
        <f t="shared" si="31"/>
        <v>39821.9858266761</v>
      </c>
      <c r="J56" s="27">
        <f t="shared" si="31"/>
        <v>21529.406660009437</v>
      </c>
      <c r="K56" s="27">
        <f t="shared" si="31"/>
        <v>-7993.0641733239027</v>
      </c>
      <c r="L56" s="27">
        <f t="shared" si="31"/>
        <v>-27073.426673323898</v>
      </c>
      <c r="M56" s="27">
        <f t="shared" si="31"/>
        <v>-46894.285006657228</v>
      </c>
      <c r="N56" s="27">
        <f t="shared" si="31"/>
        <v>-78638.243339990586</v>
      </c>
      <c r="O56" s="27">
        <f t="shared" si="31"/>
        <v>-83307.472506657243</v>
      </c>
      <c r="P56" s="27">
        <f t="shared" si="31"/>
        <v>-59901.972506657243</v>
      </c>
      <c r="Q56" s="27">
        <f t="shared" si="31"/>
        <v>-36496.472506657243</v>
      </c>
      <c r="R56" s="28"/>
      <c r="S56" s="27">
        <f>Q56</f>
        <v>-36496.472506657243</v>
      </c>
      <c r="T56" s="4"/>
    </row>
    <row r="57" spans="2:31" ht="8" customHeight="1" thickBot="1" x14ac:dyDescent="0.4"/>
    <row r="58" spans="2:31" ht="8" customHeight="1" x14ac:dyDescent="0.35">
      <c r="B58" s="16"/>
      <c r="C58" s="17"/>
      <c r="D58" s="17"/>
      <c r="E58" s="17"/>
      <c r="F58" s="17"/>
      <c r="G58" s="17"/>
      <c r="H58" s="17"/>
      <c r="I58" s="17"/>
      <c r="J58" s="17"/>
      <c r="K58" s="17"/>
      <c r="L58" s="17"/>
      <c r="M58" s="17"/>
      <c r="N58" s="17"/>
      <c r="O58" s="17"/>
      <c r="P58" s="17"/>
      <c r="Q58" s="17"/>
      <c r="R58" s="17"/>
      <c r="S58" s="17"/>
      <c r="T58" s="17"/>
      <c r="U58" s="18"/>
    </row>
    <row r="59" spans="2:31" x14ac:dyDescent="0.35">
      <c r="B59" s="19"/>
      <c r="C59" s="3"/>
      <c r="D59" s="3"/>
      <c r="E59" s="3"/>
      <c r="H59" s="24" t="s">
        <v>46</v>
      </c>
      <c r="I59" s="24"/>
      <c r="J59" s="24"/>
      <c r="K59" s="24"/>
      <c r="L59" s="24"/>
      <c r="M59" s="24"/>
      <c r="N59" s="24"/>
      <c r="O59" s="3"/>
      <c r="P59" s="3"/>
      <c r="Q59" s="3"/>
      <c r="R59" s="3"/>
      <c r="S59" s="3"/>
      <c r="T59" s="3"/>
      <c r="U59" s="20"/>
      <c r="AE59" s="3"/>
    </row>
    <row r="60" spans="2:31" x14ac:dyDescent="0.35">
      <c r="B60" s="19"/>
      <c r="C60" s="3"/>
      <c r="D60" s="3"/>
      <c r="E60" s="3"/>
      <c r="H60" s="3" t="s">
        <v>42</v>
      </c>
      <c r="I60" s="3"/>
      <c r="J60" s="25" t="s">
        <v>40</v>
      </c>
      <c r="K60" s="3"/>
      <c r="L60" s="3" t="s">
        <v>44</v>
      </c>
      <c r="M60" s="3"/>
      <c r="N60" s="3"/>
      <c r="O60" s="3"/>
      <c r="P60" s="3"/>
      <c r="Q60" s="3"/>
      <c r="R60" s="3"/>
      <c r="S60" s="3"/>
      <c r="T60" s="3"/>
      <c r="U60" s="20"/>
    </row>
    <row r="61" spans="2:31" x14ac:dyDescent="0.35">
      <c r="B61" s="19"/>
      <c r="C61" s="3"/>
      <c r="D61" s="3"/>
      <c r="E61" s="3"/>
      <c r="H61" s="3" t="s">
        <v>41</v>
      </c>
      <c r="I61" s="3"/>
      <c r="J61" s="25" t="s">
        <v>45</v>
      </c>
      <c r="K61" s="3"/>
      <c r="L61" s="3" t="s">
        <v>43</v>
      </c>
      <c r="M61" s="3"/>
      <c r="O61" s="3"/>
      <c r="P61" s="3"/>
      <c r="Q61" s="3"/>
      <c r="R61" s="3"/>
      <c r="S61" s="3"/>
      <c r="T61" s="3"/>
      <c r="U61" s="20"/>
    </row>
    <row r="62" spans="2:31" ht="8" customHeight="1" thickBot="1" x14ac:dyDescent="0.4">
      <c r="B62" s="21"/>
      <c r="C62" s="22"/>
      <c r="D62" s="22"/>
      <c r="E62" s="22"/>
      <c r="F62" s="22"/>
      <c r="G62" s="22"/>
      <c r="H62" s="22"/>
      <c r="I62" s="22"/>
      <c r="J62" s="22"/>
      <c r="K62" s="22"/>
      <c r="L62" s="22"/>
      <c r="M62" s="22"/>
      <c r="N62" s="22"/>
      <c r="O62" s="22"/>
      <c r="P62" s="22"/>
      <c r="Q62" s="22"/>
      <c r="R62" s="22"/>
      <c r="S62" s="22"/>
      <c r="T62" s="22"/>
      <c r="U62" s="23"/>
    </row>
    <row r="63" spans="2:31" ht="8" customHeight="1" x14ac:dyDescent="0.35">
      <c r="B63" s="3"/>
      <c r="C63" s="3"/>
      <c r="D63" s="3"/>
      <c r="E63" s="3"/>
      <c r="F63" s="3"/>
      <c r="G63" s="3"/>
      <c r="H63" s="3"/>
      <c r="I63" s="3"/>
      <c r="J63" s="3"/>
      <c r="K63" s="3"/>
      <c r="L63" s="3"/>
      <c r="M63" s="3"/>
      <c r="N63" s="3"/>
      <c r="O63" s="3"/>
      <c r="P63" s="3"/>
      <c r="Q63" s="3"/>
      <c r="R63" s="3"/>
      <c r="S63" s="3"/>
    </row>
    <row r="64" spans="2:31" ht="44" customHeight="1" x14ac:dyDescent="0.35">
      <c r="B64" s="62" t="s">
        <v>38</v>
      </c>
      <c r="C64" s="62"/>
      <c r="D64" s="62"/>
      <c r="E64" s="62"/>
      <c r="F64" s="62"/>
      <c r="G64" s="62"/>
      <c r="H64" s="62"/>
      <c r="I64" s="62"/>
      <c r="J64" s="62"/>
      <c r="K64" s="62"/>
      <c r="L64" s="62"/>
      <c r="M64" s="62"/>
      <c r="N64" s="62"/>
      <c r="O64" s="62"/>
      <c r="P64" s="62"/>
      <c r="Q64" s="62"/>
      <c r="R64" s="62"/>
      <c r="S64" s="62"/>
      <c r="T64" s="62"/>
      <c r="U64" s="62"/>
      <c r="V64" s="26"/>
    </row>
  </sheetData>
  <sheetProtection algorithmName="SHA-512" hashValue="pkptrYa5F04ZUuqizAs+963BqqP7Uc1Re8W+YtENd3HR/Y6GRblSHYzhZN83mQIuNNzAS5pFVtYitxB+aHxibQ==" saltValue="fjBDShQUiYw04+W9Okqd0Q==" spinCount="100000" sheet="1" objects="1" scenarios="1" selectLockedCells="1"/>
  <mergeCells count="1">
    <mergeCell ref="B64:U64"/>
  </mergeCells>
  <conditionalFormatting sqref="F4:Q14">
    <cfRule type="cellIs" dxfId="6" priority="7" operator="lessThan">
      <formula>0</formula>
    </cfRule>
  </conditionalFormatting>
  <conditionalFormatting sqref="F11:Q11">
    <cfRule type="cellIs" dxfId="5" priority="6" operator="lessThan">
      <formula>0</formula>
    </cfRule>
  </conditionalFormatting>
  <conditionalFormatting sqref="F16:Q19">
    <cfRule type="cellIs" dxfId="4" priority="5" operator="lessThan">
      <formula>0</formula>
    </cfRule>
  </conditionalFormatting>
  <conditionalFormatting sqref="F18:Q19">
    <cfRule type="cellIs" dxfId="3" priority="4" operator="lessThan">
      <formula>0</formula>
    </cfRule>
  </conditionalFormatting>
  <conditionalFormatting sqref="F12:Q13">
    <cfRule type="cellIs" dxfId="2" priority="3" operator="lessThan">
      <formula>0</formula>
    </cfRule>
  </conditionalFormatting>
  <conditionalFormatting sqref="F14:Q14">
    <cfRule type="cellIs" dxfId="1" priority="2" operator="lessThan">
      <formula>0</formula>
    </cfRule>
  </conditionalFormatting>
  <conditionalFormatting sqref="F15:Q15">
    <cfRule type="cellIs" dxfId="0" priority="1" operator="lessThan">
      <formula>0</formula>
    </cfRule>
  </conditionalFormatting>
  <hyperlinks>
    <hyperlink ref="J60" r:id="rId1" xr:uid="{BA79E712-77D1-8343-87CA-E7891FD43175}"/>
    <hyperlink ref="J61" r:id="rId2" xr:uid="{57737DA8-3294-9D4A-9DC1-8691ADF136EE}"/>
  </hyperlinks>
  <pageMargins left="0" right="0" top="0.5" bottom="0.5" header="0.3" footer="0.3"/>
  <pageSetup paperSize="9" scale="58" orientation="landscape" r:id="rId3"/>
  <headerFooter>
    <oddHeader xml:space="preserve">&amp;L&amp;"Calibri Bold,Bold"&amp;K000000Modell zur vereinfachten Liquiditätsplanung&amp;R&amp;"Calibri Bold,Bold"&amp;K000000 Bereitgestellt von: Team solvi + Die ZA </oddHeader>
    <oddFooter>&amp;L&amp;"Calibri Bold,Bold"&amp;K000000&amp;D - &amp;T Uhr&amp;R&amp;"Calibri Bold,Bold"&amp;K000000Seite &amp;P von &amp;N</oddFooter>
  </headerFooter>
  <ignoredErrors>
    <ignoredError sqref="D24:D25 C44:C45 T24:T25 C42" unlockedFormula="1"/>
  </ignoredError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E6179D47A17054B95F2849EB29E79C5" ma:contentTypeVersion="8" ma:contentTypeDescription="Ein neues Dokument erstellen." ma:contentTypeScope="" ma:versionID="05b3b116eb0775bfadbb460fd6f4d772">
  <xsd:schema xmlns:xsd="http://www.w3.org/2001/XMLSchema" xmlns:xs="http://www.w3.org/2001/XMLSchema" xmlns:p="http://schemas.microsoft.com/office/2006/metadata/properties" xmlns:ns2="c2b2de5e-1429-4d8f-995d-647de0e3400c" targetNamespace="http://schemas.microsoft.com/office/2006/metadata/properties" ma:root="true" ma:fieldsID="ffb604b6d1cbf1ec9aa1383c6b3053b8" ns2:_="">
    <xsd:import namespace="c2b2de5e-1429-4d8f-995d-647de0e340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2de5e-1429-4d8f-995d-647de0e340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05BC8-14E3-41F5-AB87-236CDD0139C0}">
  <ds:schemaRefs>
    <ds:schemaRef ds:uri="http://schemas.microsoft.com/sharepoint/v3/contenttype/forms"/>
  </ds:schemaRefs>
</ds:datastoreItem>
</file>

<file path=customXml/itemProps2.xml><?xml version="1.0" encoding="utf-8"?>
<ds:datastoreItem xmlns:ds="http://schemas.openxmlformats.org/officeDocument/2006/customXml" ds:itemID="{84D31C99-81DF-4C87-8D48-3F5A2C6C5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2de5e-1429-4d8f-995d-647de0e340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DEB8BE-5E31-47FB-A8DA-AB0BDC9A110D}">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c2b2de5e-1429-4d8f-995d-647de0e3400c"/>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Liquiditätsplanung</vt:lpstr>
      <vt:lpstr>Liquiditätsplanung!Druckbereich</vt:lpstr>
    </vt:vector>
  </TitlesOfParts>
  <Company>Die ZA und Team solvi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Modell zur Liquiditätsplanung</dc:title>
  <dc:creator>Diana Haber, Dr. Susanne Woitzik, Christian Brendel</dc:creator>
  <cp:lastModifiedBy>Lisa Bauer</cp:lastModifiedBy>
  <cp:lastPrinted>2020-03-31T19:07:12Z</cp:lastPrinted>
  <dcterms:created xsi:type="dcterms:W3CDTF">2020-02-03T09:35:01Z</dcterms:created>
  <dcterms:modified xsi:type="dcterms:W3CDTF">2020-04-07T06:40:06Z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0x0101009E6179D47A17054B95F2849EB29E79C5</vt:lpwstr>
  </property>
</Properties>
</file>